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abilidade\Desktop\Atualização Portal Transparencia - oficio 27-2025\Demonstrativo de Receitas e Despesas\"/>
    </mc:Choice>
  </mc:AlternateContent>
  <bookViews>
    <workbookView xWindow="0" yWindow="0" windowWidth="20490" windowHeight="6630" tabRatio="956"/>
  </bookViews>
  <sheets>
    <sheet name="Anexo 17 - Rec. SUS-23067" sheetId="4" r:id="rId1"/>
    <sheet name="Anexo 17 - Rec. SES-5140" sheetId="3" r:id="rId2"/>
    <sheet name="Anexo 17 - PNE 58866-0" sheetId="18" r:id="rId3"/>
    <sheet name="Anexo 17 - Rec. Próprio" sheetId="8" r:id="rId4"/>
  </sheets>
  <definedNames>
    <definedName name="_xlnm.Print_Area" localSheetId="2">'Anexo 17 - PNE 58866-0'!$A$1:$F$161</definedName>
    <definedName name="_xlnm.Print_Area" localSheetId="3">'Anexo 17 - Rec. Próprio'!$A$1:$F$143</definedName>
    <definedName name="_xlnm.Print_Area" localSheetId="1">'Anexo 17 - Rec. SES-5140'!$A$1:$F$160</definedName>
    <definedName name="_xlnm.Print_Area" localSheetId="0">'Anexo 17 - Rec. SUS-23067'!$A$1:$F$223</definedName>
    <definedName name="AVCB" localSheetId="2">#REF!</definedName>
    <definedName name="AVCB">#REF!</definedName>
    <definedName name="avcb2" localSheetId="2">SUM(#REF!)</definedName>
    <definedName name="avcb2">SUM(#REF!)</definedName>
    <definedName name="codigo" localSheetId="2">#REF!</definedName>
    <definedName name="codigo" localSheetId="3">#REF!</definedName>
    <definedName name="codigo">#REF!</definedName>
    <definedName name="conta" localSheetId="2">#REF!</definedName>
    <definedName name="conta" localSheetId="3">#REF!</definedName>
    <definedName name="conta">#REF!</definedName>
    <definedName name="conta2" localSheetId="2">#REF!</definedName>
    <definedName name="conta2" localSheetId="3">#REF!</definedName>
    <definedName name="conta2">#REF!</definedName>
    <definedName name="dfg" localSheetId="2">SUM(#REF!)</definedName>
    <definedName name="dfg" localSheetId="3">SUM(#REF!)</definedName>
    <definedName name="dfg">SUM(#REF!)</definedName>
    <definedName name="fluxocaixa" localSheetId="2">#REF!</definedName>
    <definedName name="fluxocaixa" localSheetId="3">#REF!</definedName>
    <definedName name="fluxocaixa">#REF!</definedName>
    <definedName name="TotalDespesasMensais" localSheetId="2">SUM(#REF!)</definedName>
    <definedName name="TotalDespesasMensais" localSheetId="3">SUM(#REF!)</definedName>
    <definedName name="TotalDespesasMensais">SUM(#REF!)</definedName>
    <definedName name="Totalmensal" localSheetId="2">SUM(#REF!)</definedName>
    <definedName name="Totalmensal" localSheetId="3">SUM(#REF!)</definedName>
    <definedName name="Totalmensal">SUM(#REF!)</definedName>
    <definedName name="TotalRendaMensal" localSheetId="2">SUM(#REF!)</definedName>
    <definedName name="TotalRendaMensal" localSheetId="3">SUM(#REF!)</definedName>
    <definedName name="TotalRendaMensal">SUM(#REF!)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3" i="8" l="1"/>
  <c r="D94" i="3" l="1"/>
  <c r="D91" i="3"/>
  <c r="D90" i="3"/>
  <c r="E49" i="3"/>
  <c r="E47" i="3"/>
  <c r="D93" i="3"/>
  <c r="C91" i="3"/>
  <c r="D101" i="3"/>
  <c r="C101" i="3"/>
  <c r="F157" i="4" l="1"/>
  <c r="F154" i="4" l="1"/>
  <c r="F153" i="4"/>
  <c r="F76" i="8"/>
  <c r="F74" i="8"/>
  <c r="F73" i="8"/>
  <c r="F80" i="8" l="1"/>
  <c r="F75" i="8"/>
  <c r="F78" i="8"/>
  <c r="F77" i="8"/>
  <c r="F160" i="4"/>
  <c r="F158" i="4"/>
  <c r="F83" i="8" l="1"/>
  <c r="F81" i="8"/>
  <c r="F79" i="8"/>
  <c r="F71" i="8"/>
  <c r="F88" i="3"/>
  <c r="F156" i="4" l="1"/>
  <c r="D154" i="4" l="1"/>
  <c r="E119" i="4" l="1"/>
  <c r="E50" i="4" l="1"/>
  <c r="D86" i="8" l="1"/>
  <c r="D85" i="8"/>
  <c r="D83" i="8"/>
  <c r="D82" i="8"/>
  <c r="D81" i="8"/>
  <c r="D80" i="8"/>
  <c r="D79" i="8"/>
  <c r="D78" i="8"/>
  <c r="D77" i="8"/>
  <c r="D76" i="8"/>
  <c r="D75" i="8"/>
  <c r="D74" i="8"/>
  <c r="D73" i="8"/>
  <c r="D71" i="8"/>
  <c r="E32" i="8"/>
  <c r="E31" i="8"/>
  <c r="E135" i="18"/>
  <c r="E50" i="18"/>
  <c r="D88" i="3"/>
  <c r="D103" i="3"/>
  <c r="D102" i="3"/>
  <c r="E48" i="3"/>
  <c r="E46" i="3"/>
  <c r="D165" i="4"/>
  <c r="D160" i="4"/>
  <c r="D158" i="4"/>
  <c r="D157" i="4"/>
  <c r="D156" i="4"/>
  <c r="D153" i="4"/>
  <c r="E120" i="4"/>
  <c r="D98" i="3" l="1"/>
  <c r="E45" i="3"/>
  <c r="E121" i="4"/>
  <c r="E103" i="4"/>
  <c r="B74" i="4"/>
  <c r="E49" i="18" l="1"/>
  <c r="D89" i="18"/>
  <c r="E47" i="18"/>
  <c r="E44" i="3"/>
  <c r="E99" i="4"/>
  <c r="E46" i="18" l="1"/>
  <c r="E43" i="3"/>
  <c r="E97" i="4"/>
  <c r="C71" i="8" l="1"/>
  <c r="E91" i="4"/>
  <c r="E31" i="4"/>
  <c r="E50" i="3" l="1"/>
  <c r="E80" i="4"/>
  <c r="E70" i="4" l="1"/>
  <c r="C74" i="8" l="1"/>
  <c r="C88" i="3"/>
  <c r="E59" i="4"/>
  <c r="B59" i="4"/>
  <c r="C73" i="8" l="1"/>
  <c r="E40" i="18"/>
  <c r="B40" i="18"/>
  <c r="C153" i="4" l="1"/>
  <c r="C80" i="8" l="1"/>
  <c r="C78" i="8"/>
  <c r="C76" i="8"/>
  <c r="C158" i="4"/>
  <c r="C154" i="4"/>
  <c r="E39" i="4"/>
  <c r="C83" i="8" l="1"/>
  <c r="C81" i="8"/>
  <c r="C79" i="8"/>
  <c r="C77" i="8"/>
  <c r="C75" i="8"/>
  <c r="C89" i="18"/>
  <c r="E48" i="18"/>
  <c r="E37" i="18"/>
  <c r="E30" i="8" l="1"/>
  <c r="E52" i="18" l="1"/>
  <c r="E55" i="18" s="1"/>
  <c r="E132" i="18" s="1"/>
  <c r="F105" i="18"/>
  <c r="D105" i="18"/>
  <c r="C105" i="18"/>
  <c r="E104" i="18"/>
  <c r="B104" i="18"/>
  <c r="E103" i="18"/>
  <c r="B103" i="18"/>
  <c r="E102" i="18"/>
  <c r="B102" i="18"/>
  <c r="E101" i="18"/>
  <c r="B101" i="18"/>
  <c r="E100" i="18"/>
  <c r="B100" i="18"/>
  <c r="E99" i="18"/>
  <c r="B99" i="18"/>
  <c r="E98" i="18"/>
  <c r="B98" i="18"/>
  <c r="E97" i="18"/>
  <c r="B97" i="18"/>
  <c r="E96" i="18"/>
  <c r="B96" i="18"/>
  <c r="E95" i="18"/>
  <c r="B95" i="18"/>
  <c r="E94" i="18"/>
  <c r="B94" i="18"/>
  <c r="E93" i="18"/>
  <c r="B93" i="18"/>
  <c r="E92" i="18"/>
  <c r="B92" i="18"/>
  <c r="E91" i="18"/>
  <c r="B91" i="18"/>
  <c r="E90" i="18"/>
  <c r="B90" i="18"/>
  <c r="E89" i="18"/>
  <c r="E105" i="18" s="1"/>
  <c r="B89" i="18"/>
  <c r="B105" i="18" l="1"/>
  <c r="E133" i="18"/>
  <c r="E134" i="18" s="1"/>
  <c r="E136" i="18" s="1"/>
  <c r="D87" i="8"/>
  <c r="E122" i="4" l="1"/>
  <c r="B151" i="4" l="1"/>
  <c r="E151" i="4"/>
  <c r="B152" i="4"/>
  <c r="E152" i="4"/>
  <c r="B153" i="4"/>
  <c r="E153" i="4"/>
  <c r="B154" i="4"/>
  <c r="E154" i="4"/>
  <c r="E155" i="4"/>
  <c r="B156" i="4"/>
  <c r="E156" i="4"/>
  <c r="B157" i="4"/>
  <c r="E157" i="4"/>
  <c r="B158" i="4"/>
  <c r="E158" i="4"/>
  <c r="B159" i="4"/>
  <c r="E159" i="4"/>
  <c r="B160" i="4"/>
  <c r="E160" i="4"/>
  <c r="B161" i="4"/>
  <c r="E161" i="4"/>
  <c r="B162" i="4"/>
  <c r="E162" i="4"/>
  <c r="B163" i="4"/>
  <c r="E163" i="4"/>
  <c r="B164" i="4"/>
  <c r="E164" i="4"/>
  <c r="E165" i="4"/>
  <c r="B166" i="4"/>
  <c r="E166" i="4"/>
  <c r="B165" i="4" l="1"/>
  <c r="B155" i="4"/>
  <c r="E71" i="8" l="1"/>
  <c r="D167" i="4" l="1"/>
  <c r="E34" i="8"/>
  <c r="C87" i="8" l="1"/>
  <c r="E51" i="3" l="1"/>
  <c r="F87" i="8" l="1"/>
  <c r="E86" i="8"/>
  <c r="B86" i="8"/>
  <c r="E85" i="8"/>
  <c r="B85" i="8"/>
  <c r="E84" i="8"/>
  <c r="B84" i="8"/>
  <c r="E83" i="8"/>
  <c r="B83" i="8"/>
  <c r="E82" i="8"/>
  <c r="B82" i="8"/>
  <c r="E81" i="8"/>
  <c r="B81" i="8"/>
  <c r="E80" i="8"/>
  <c r="B80" i="8"/>
  <c r="E79" i="8"/>
  <c r="B79" i="8"/>
  <c r="E78" i="8"/>
  <c r="B78" i="8"/>
  <c r="E77" i="8"/>
  <c r="B77" i="8"/>
  <c r="E76" i="8"/>
  <c r="B76" i="8"/>
  <c r="E75" i="8"/>
  <c r="B75" i="8"/>
  <c r="E74" i="8"/>
  <c r="B74" i="8"/>
  <c r="E73" i="8"/>
  <c r="B73" i="8"/>
  <c r="E72" i="8"/>
  <c r="B72" i="8"/>
  <c r="B71" i="8"/>
  <c r="E37" i="8"/>
  <c r="E114" i="8" s="1"/>
  <c r="E87" i="8" l="1"/>
  <c r="E115" i="8"/>
  <c r="B87" i="8"/>
  <c r="E116" i="8" l="1"/>
  <c r="E118" i="8" s="1"/>
  <c r="F167" i="4" l="1"/>
  <c r="C167" i="4"/>
  <c r="F104" i="3"/>
  <c r="D104" i="3"/>
  <c r="C104" i="3"/>
  <c r="E103" i="3"/>
  <c r="B103" i="3"/>
  <c r="E102" i="3"/>
  <c r="B102" i="3"/>
  <c r="E101" i="3"/>
  <c r="B101" i="3"/>
  <c r="E100" i="3"/>
  <c r="B100" i="3"/>
  <c r="E99" i="3"/>
  <c r="B99" i="3"/>
  <c r="E98" i="3"/>
  <c r="B98" i="3"/>
  <c r="E97" i="3"/>
  <c r="B97" i="3"/>
  <c r="E96" i="3"/>
  <c r="B96" i="3"/>
  <c r="E95" i="3"/>
  <c r="B95" i="3"/>
  <c r="E94" i="3"/>
  <c r="B94" i="3"/>
  <c r="E93" i="3"/>
  <c r="B93" i="3"/>
  <c r="E92" i="3"/>
  <c r="B92" i="3"/>
  <c r="E91" i="3"/>
  <c r="B91" i="3"/>
  <c r="E90" i="3"/>
  <c r="B90" i="3"/>
  <c r="E89" i="3"/>
  <c r="B89" i="3"/>
  <c r="E88" i="3"/>
  <c r="B88" i="3"/>
  <c r="E104" i="3" l="1"/>
  <c r="E132" i="3"/>
  <c r="E133" i="3" s="1"/>
  <c r="E135" i="3" s="1"/>
  <c r="E125" i="4"/>
  <c r="E194" i="4" s="1"/>
  <c r="B104" i="3"/>
  <c r="E167" i="4"/>
  <c r="B167" i="4"/>
  <c r="E54" i="3"/>
  <c r="E131" i="3" s="1"/>
  <c r="E195" i="4"/>
  <c r="E196" i="4" s="1"/>
  <c r="E198" i="4" s="1"/>
</calcChain>
</file>

<file path=xl/sharedStrings.xml><?xml version="1.0" encoding="utf-8"?>
<sst xmlns="http://schemas.openxmlformats.org/spreadsheetml/2006/main" count="609" uniqueCount="260">
  <si>
    <t>TOTAL</t>
  </si>
  <si>
    <t>INTEGRAL DAS RECEITAS E DESPESAS - TERMO DE CONVÊNIO</t>
  </si>
  <si>
    <t>DOCUMENTO</t>
  </si>
  <si>
    <t>DATA</t>
  </si>
  <si>
    <t>VIGÊNCIA</t>
  </si>
  <si>
    <t>VALOR - R$</t>
  </si>
  <si>
    <t>DEMONSTRATIVO DOS RECURSOS DISPONÍVEIS NO EXERCÍCIO</t>
  </si>
  <si>
    <t>VALORES PREVISTOS (R$)</t>
  </si>
  <si>
    <t>DATA DO REPASSE</t>
  </si>
  <si>
    <t>NÚMERO DO DOCUMENTO DE CRÉDITO</t>
  </si>
  <si>
    <t>VALORES REPASSADOS (R$)</t>
  </si>
  <si>
    <t>(C) RECEITAS COM APLICAÇÕES FINANCEIRAS DOS REPASSES PÚBLICOS</t>
  </si>
  <si>
    <t>(D) OUTRAS RECEITAS DECORRENTES DA EXECUÇÃO DO AJUSTE (3)</t>
  </si>
  <si>
    <t>(E) TOTAL DE RECURSOS PÚBLICOS (A + B+ C + D)</t>
  </si>
  <si>
    <t>(F) RECURSOS PRÓPRIOS DA ENTIDADE BENEFICIÁRIA</t>
  </si>
  <si>
    <t>(G) TOTAL DE RECURSOS DISPONIVEIS NO EXERCICIO (E + F)</t>
  </si>
  <si>
    <t>(1) Verba: Federal, Estadual ou Municipal, devendo ser elaborado um anexo para cada fonte de recurso.</t>
  </si>
  <si>
    <t>(2) Incluir valores previstos no exercício anterior a repassados neste exercício.</t>
  </si>
  <si>
    <t>DEMONSTRATIVO DAS DESPESAS INCORRIDAS NO EXERCÍCIO</t>
  </si>
  <si>
    <t>DESPESAS</t>
  </si>
  <si>
    <t>TOTAL DE</t>
  </si>
  <si>
    <t>CATEGORIA OU</t>
  </si>
  <si>
    <t>CONTABILIZADAS</t>
  </si>
  <si>
    <t>FINALIDADE DA</t>
  </si>
  <si>
    <t>EM EXERCÍCIOS</t>
  </si>
  <si>
    <t>NESTE EXERCÍCIO</t>
  </si>
  <si>
    <t>PAGAS</t>
  </si>
  <si>
    <t>NESTE EXERCÍCIO A</t>
  </si>
  <si>
    <t>DESPESA(8)</t>
  </si>
  <si>
    <t>NESTE</t>
  </si>
  <si>
    <t>ANTERIORES E</t>
  </si>
  <si>
    <t>E PAGAS NESTE</t>
  </si>
  <si>
    <t>PAGAR EM</t>
  </si>
  <si>
    <t>EXERCÍCIO (R$)</t>
  </si>
  <si>
    <t>PAGAS NESTE</t>
  </si>
  <si>
    <t>EXERCÍCIO</t>
  </si>
  <si>
    <t>EXERCÍCIOS</t>
  </si>
  <si>
    <t>(I)</t>
  </si>
  <si>
    <t>(R$)</t>
  </si>
  <si>
    <t>SEGUINTES (R$)</t>
  </si>
  <si>
    <t xml:space="preserve">(H) </t>
  </si>
  <si>
    <t>(J=H+I)</t>
  </si>
  <si>
    <t>Recursos humanos (5)</t>
  </si>
  <si>
    <t>Recursos humanos (6)</t>
  </si>
  <si>
    <t>Medicamentos</t>
  </si>
  <si>
    <t>Material médico e hospitalar (*)</t>
  </si>
  <si>
    <t>Gêneros alimentícios</t>
  </si>
  <si>
    <t>Outros materiais de consumo</t>
  </si>
  <si>
    <t>Servicos médicos (*)</t>
  </si>
  <si>
    <t>Outros serviços de terceiros</t>
  </si>
  <si>
    <t>Locações de imóveis</t>
  </si>
  <si>
    <t>Locações diversas</t>
  </si>
  <si>
    <t>Utilidades públicas (7)</t>
  </si>
  <si>
    <t>Combustível</t>
  </si>
  <si>
    <t>Bens e materiais permanentes</t>
  </si>
  <si>
    <t>Obras</t>
  </si>
  <si>
    <t>Despesas financeiras e bancárias</t>
  </si>
  <si>
    <t>Outras despesas</t>
  </si>
  <si>
    <t>(4) Verba: Federal, Estadual, Municipal e Recursos Próprios, devendo ser elaborado um anexo para cada fonte de recurso.</t>
  </si>
  <si>
    <t>(5) Salários, encargos e benefícios.</t>
  </si>
  <si>
    <t>(6) Autônomos e pessoa jurídica.</t>
  </si>
  <si>
    <t>(7) Energia eléltrica, água e esgoto, gás, telefone e internet.</t>
  </si>
  <si>
    <t>(8) No rol exemplificativo incluir também as aquisições e os compromissos assumidos que não são classificados contabilmente como DESPESAS, como,</t>
  </si>
  <si>
    <t>por exemplo, aquisição de bens permanentes.</t>
  </si>
  <si>
    <t>(9) Quando a diferença entre a Coluna DESPESAS CONTABILIZADAS NESTE EXERCICIO e a Coluna DESPESAS CONTABILIZADAS NESTE EXERCICIO</t>
  </si>
  <si>
    <t xml:space="preserve">E PAGAS NESTE EXERCÍCIO for decorrente de descontos obtidos ou pagamento de multa por atraso, o resultado não deve aparecer na coluna DESPESAS </t>
  </si>
  <si>
    <t>CONTABILIZADAS NESTE EXERCÍCIO A PAGAR EM EXERCÍCIOS SEGUINTES, uma vez que tais descontos ou multas são contabilizados em contas de</t>
  </si>
  <si>
    <t>receitas ou despesas. Assim sendo deverá ser indicado como nota de rodapé os valores e as respectivas contas de receitas e despesas.</t>
  </si>
  <si>
    <t>(*) Apenas para entidades da área da Saúde.</t>
  </si>
  <si>
    <t>DEMONSTRATIVO DO SALDO FINANCEIRO DO EXERCÍCIO</t>
  </si>
  <si>
    <t>(G) TOTAL DE RECURSOS DISPONÍVEL NO EXERCÍCIO</t>
  </si>
  <si>
    <t>(J) DESPESAS PAGAS NO EXERCÍCIO (H+I)</t>
  </si>
  <si>
    <t>(K) RECURSO PÚBLICO NAO APLICADO [E-(J-F)]</t>
  </si>
  <si>
    <t>(L) VALOR DEVOLVIDO AO ÓRGÃO PÚBLICO</t>
  </si>
  <si>
    <t>(M) VALOR AUTORIZADO PARA APLICAÇÃO NO EXERCÍCIO SEGUINTE (K-L)</t>
  </si>
  <si>
    <t>Declaro(amos), na qualidade de responsável(is) pela entidade supra epigrafada, sob as penas da Lei, que as despesas relacionadas comprovam a exata aplicação dos recursos recebidos para os fins indicados, conforme programa de trabalho aprovado, proposto ao Órgão Público Convenente.</t>
  </si>
  <si>
    <t xml:space="preserve"> Adm. Nilton Cesar dos Santos</t>
  </si>
  <si>
    <t>Irene Rodrigues Damasceno de Oliveira</t>
  </si>
  <si>
    <t xml:space="preserve">                          Contadora</t>
  </si>
  <si>
    <t xml:space="preserve">ANEXO RP-12 - REPASSES AO TERCEIRO SETOR - DEMONSTRATIVO  </t>
  </si>
  <si>
    <t>-</t>
  </si>
  <si>
    <t>(F) RECURSOS PROPRIOS DA ENTIDADE BENEFICIÁRIA (3)</t>
  </si>
  <si>
    <t>(K) RECURSO PRIVADA NAO APLICADO [E-(J-F)]</t>
  </si>
  <si>
    <t>DATA PREVISTA PARA O REPASSE (2)</t>
  </si>
  <si>
    <t>(A) SALDO DO EXERCÍCIO ANTERIOR</t>
  </si>
  <si>
    <t>(B) REPASSES PÚBLICOS NO EXERCÍCIO</t>
  </si>
  <si>
    <t>(3) Receitas com estacionamento, aluguéis, entre outras.</t>
  </si>
  <si>
    <r>
      <t xml:space="preserve">ÓRGÃO PÚBLICO CONVENENTE: </t>
    </r>
    <r>
      <rPr>
        <sz val="20"/>
        <color indexed="8"/>
        <rFont val="Arial"/>
        <family val="2"/>
      </rPr>
      <t>SECRETARIA DE ESTADO DA SAÚDE</t>
    </r>
  </si>
  <si>
    <r>
      <t xml:space="preserve">CONVENIADA: </t>
    </r>
    <r>
      <rPr>
        <sz val="20"/>
        <color indexed="8"/>
        <rFont val="Arial"/>
        <family val="2"/>
      </rPr>
      <t>SOCIEDADE BENEFICENTE SÃO CAMILO - HOSPITAL REGIONAL DO VALE DO PARAÍBA</t>
    </r>
  </si>
  <si>
    <r>
      <t xml:space="preserve">CNPJ: </t>
    </r>
    <r>
      <rPr>
        <sz val="20"/>
        <color indexed="8"/>
        <rFont val="Arial"/>
        <family val="2"/>
      </rPr>
      <t>60.975.737/0072-45</t>
    </r>
  </si>
  <si>
    <r>
      <t xml:space="preserve">ENDEREÇO e CEP: </t>
    </r>
    <r>
      <rPr>
        <sz val="20"/>
        <color indexed="8"/>
        <rFont val="Arial"/>
        <family val="2"/>
      </rPr>
      <t>AV. TIRADENTES, 280 - CENTRO - CEP 12.030-180 - TAUBATÉ</t>
    </r>
  </si>
  <si>
    <r>
      <t>RESPONSÁVEL(IS) PELA CONVENIADA:</t>
    </r>
    <r>
      <rPr>
        <sz val="20"/>
        <color indexed="8"/>
        <rFont val="Arial"/>
        <family val="2"/>
      </rPr>
      <t xml:space="preserve"> MATEUS LOCATELLI</t>
    </r>
  </si>
  <si>
    <r>
      <t xml:space="preserve">ORIGEM DOS RECURSOS (1): </t>
    </r>
    <r>
      <rPr>
        <sz val="20"/>
        <color indexed="8"/>
        <rFont val="Arial"/>
        <family val="2"/>
      </rPr>
      <t>FEDERAL (FUNDES)</t>
    </r>
  </si>
  <si>
    <r>
      <t xml:space="preserve">ORIGEM DOS RECURSOS (4): </t>
    </r>
    <r>
      <rPr>
        <sz val="20"/>
        <color indexed="8"/>
        <rFont val="Arial"/>
        <family val="2"/>
      </rPr>
      <t>FEDERAL (FUNDES)</t>
    </r>
  </si>
  <si>
    <t>ANEXO RP-12 - REPASSES AO TERCEIRO SETOR - DEMONSTRATIVO</t>
  </si>
  <si>
    <r>
      <t xml:space="preserve">ORIGEM DOS RECURSOS (1): </t>
    </r>
    <r>
      <rPr>
        <sz val="20"/>
        <color indexed="8"/>
        <rFont val="Arial"/>
        <family val="2"/>
      </rPr>
      <t>ESTADUAL - CUSTEIO</t>
    </r>
  </si>
  <si>
    <r>
      <t xml:space="preserve">ORIGEM DOS RECURSOS (4): </t>
    </r>
    <r>
      <rPr>
        <sz val="20"/>
        <color indexed="8"/>
        <rFont val="Arial"/>
        <family val="2"/>
      </rPr>
      <t xml:space="preserve">ESTADUAL - CUSTEIO </t>
    </r>
  </si>
  <si>
    <r>
      <t xml:space="preserve">ORIGEM DOS RECURSOS: </t>
    </r>
    <r>
      <rPr>
        <sz val="20"/>
        <color indexed="8"/>
        <rFont val="Arial"/>
        <family val="2"/>
      </rPr>
      <t>PRÓPRIO</t>
    </r>
  </si>
  <si>
    <t xml:space="preserve">     Diretor de Governaça Clínica</t>
  </si>
  <si>
    <t xml:space="preserve">   Dr. Caio Lucio Soubhia Nunes</t>
  </si>
  <si>
    <t xml:space="preserve">            Diretor Financeiro </t>
  </si>
  <si>
    <r>
      <t xml:space="preserve">ORIGEM DOS RECURSOS (4): </t>
    </r>
    <r>
      <rPr>
        <sz val="20"/>
        <color indexed="8"/>
        <rFont val="Arial"/>
        <family val="2"/>
      </rPr>
      <t>PRÓPRIO</t>
    </r>
  </si>
  <si>
    <r>
      <t xml:space="preserve">EXERCÍCIO: </t>
    </r>
    <r>
      <rPr>
        <sz val="20"/>
        <color indexed="8"/>
        <rFont val="Arial"/>
        <family val="2"/>
      </rPr>
      <t>JANEIRO A DEZEMBRO/2024</t>
    </r>
  </si>
  <si>
    <t>Taubaté-SP, 31/12/2024</t>
  </si>
  <si>
    <t>O (s) signatário(s), na qualidade de representante(s) da Sociedade Beneficente São Camilo vem indicar, na forma abaixo detalhada, as despesas incorridas e pagas nos exercícios 2024 bem como as despesas a pagar no exercício seguinte.</t>
  </si>
  <si>
    <r>
      <t xml:space="preserve">OBJETO: </t>
    </r>
    <r>
      <rPr>
        <sz val="20"/>
        <color indexed="8"/>
        <rFont val="Arial"/>
        <family val="2"/>
      </rPr>
      <t>ESTABELECER A SISTEMÁTICA DE PAGAMENTO, ACOMPANHAMENTO, AVALIAÇÃO E CONTROLE; INCLUSÃO DE INDICADORES DE QUALIDADE E VALOR DO REPASSE DE RECURSOS FINANCEIROS PROVENIENTES DO FUNDO NACIONAL DE SAÚDE/MINISTÉRIO DA SAÚDE E RECURSOS FINANCEIROS DE CUSTEIO PROVENIENTES DO FUNDO ESTADUAL DE SAÚDE, NO EXERCÍCIO DE 2024, PARA O HOSPITAL REGIONAL DO VALE DO PARAÍBA.</t>
    </r>
  </si>
  <si>
    <r>
      <t xml:space="preserve">Termo de Aditamento ao Convênio Nº 01/2024: recursos de Custeio para complementação da realização das atividades assistenciais conveniadas e despesas delas decorrentes, repassadas pela CONVENENTE, no exercicio de 2024, no valor de </t>
    </r>
    <r>
      <rPr>
        <b/>
        <sz val="20"/>
        <rFont val="Arial"/>
        <family val="2"/>
      </rPr>
      <t>R$ 88.807.856,16</t>
    </r>
    <r>
      <rPr>
        <sz val="20"/>
        <rFont val="Arial"/>
        <family val="2"/>
      </rPr>
      <t xml:space="preserve">. </t>
    </r>
  </si>
  <si>
    <t xml:space="preserve">Termo de Aditamento ao Convênio Nº 02/2024: redução de recursos financeiros de custeio pelo não cumprimento do Projeto Especial "Corujão da Saúde - Oncologia" nos meses de outubro a dezembro de 2021 e "Projeto Especial Corujão de Cirurgias Eletivas", nos meses de maio a dezembro de 2022, no Hospital Regional do Vale do Paraíba. </t>
  </si>
  <si>
    <t>Termo de Aditamento n° 06/2022 - Repasse de recursos financeiros de Investimentos, estabelecido pela Emenda Parlamentar (Deputado Sergio Victor - código: 2022.088.36894) para o HOSPITAL REGIONAL DO VALE DO PARAÍBA.</t>
  </si>
  <si>
    <t>Termo de Aditamento n° 07/2022 - Repasse de recursos financeiros de Investimento para execução de adequações estruturais para obtenção de Auto de Vistoria do Corpo de Bombeiros (AVCB) do HOSPITAL REGIONAL DO VALE DO PARAÍBA.</t>
  </si>
  <si>
    <t>Termo de Aditamento nº 02/2023 - O presente Termo de Aditamento tem por objeto o repasse de recursos financeiros de Termo Aditivo TA 02/2023 (HRVParaíba) (0012088425) SEI 024.00052247/2023-29 / pg. 2 custeio para a realização da estratégia de Redução de Filas de Cirurgias Cardíacas no Estado de São Paulo, constante na Resolução SS nº 81, de 06 de julho de 2023, nos meses de novembro a junho de 2024, no HOSPITAL REGIONAL DO VALE DO PARAÍBA.</t>
  </si>
  <si>
    <t>Termo de Aditamento nº 03/2023 - O presente TERMO DE ADITAMENTO tem por objeto o repasse de recursos de custeio para a realização do Programa Nacional de Redução das Filas de Cirurgias Eletivas no Estado de São Paulo, Portaria nº 90/GM/MS de 03 de fevereiro de 2023, novembro/2023 a maio/2024, no HOSPITAL REGIONAL DO VALE DO PARAÍBA.</t>
  </si>
  <si>
    <t>2024OB01751</t>
  </si>
  <si>
    <t>01/2024</t>
  </si>
  <si>
    <t>2024OB02511</t>
  </si>
  <si>
    <t>Resolução SS nº 03, de 17 de janeiro de 2024 - Dispõe sobre o complemento financeiro referente a dezembro de 2023, do repasse da assistência financeira complementar da União, destinada ao piso salarial nacional de enfermeiros, técnicos e auxiliares de enfermagem e parteiras, dos estabelecimentos da
Rede Complementar do SUS-SP (Convênios com entidades sem fins lucrativos e Contratos
com entidades privadas).</t>
  </si>
  <si>
    <t>2024OB01536</t>
  </si>
  <si>
    <t>2024OB02225</t>
  </si>
  <si>
    <t>2024OB07336</t>
  </si>
  <si>
    <t>2024OB08546</t>
  </si>
  <si>
    <t>2024OB03428</t>
  </si>
  <si>
    <t>2024OB03530</t>
  </si>
  <si>
    <t>2024OB03554</t>
  </si>
  <si>
    <t>2024OB03735</t>
  </si>
  <si>
    <t>2024OB03758</t>
  </si>
  <si>
    <t>2024OB03781</t>
  </si>
  <si>
    <t>2024OB03787</t>
  </si>
  <si>
    <t>2024OB03804</t>
  </si>
  <si>
    <t>02/2024</t>
  </si>
  <si>
    <t>2024OB14806</t>
  </si>
  <si>
    <t>Resolução SS nº 28, de 22 de fevereiro de 2024 - Dispõe sobre o complemento financeiro referente a setembro de 2023, do repasse da assistência financeira complementar da União, destinada ao piso salarial nacional de enfermeiros, técnicos e auxiliares de enfermagem e parteiras, dos estabelecimentos da Rede Complementar do SUS-SP (Convênios com entidades sem fins lucrativos e Contratos com entidades privadas).</t>
  </si>
  <si>
    <t>Resolução SS nº 34, de 27 de fevereiro de 2024 - Dispõe sobre o complemento financeiro referente a janeiro de 2024, do repasse da assistência financeira complementar da União, destinada ao piso salarial nacional de enfermeiros, técnicos e auxiliares de enfermagem e parteiras, dos estabelecimentos da Rede Complementar do SUS-SP (Convênios com entidades sem fins lucrativos e Contratos com entidades privadas).</t>
  </si>
  <si>
    <t>29/02/2024</t>
  </si>
  <si>
    <t>2024OB03972</t>
  </si>
  <si>
    <t>2024OB04063</t>
  </si>
  <si>
    <t>2024OB03901</t>
  </si>
  <si>
    <t>2024OB04737</t>
  </si>
  <si>
    <t>2024OB12389</t>
  </si>
  <si>
    <t>2024OB26693</t>
  </si>
  <si>
    <t>2024OB04953</t>
  </si>
  <si>
    <t>2024OB04979</t>
  </si>
  <si>
    <t>2024OB05158</t>
  </si>
  <si>
    <t>2024OB05323</t>
  </si>
  <si>
    <t>2024OB05387</t>
  </si>
  <si>
    <t>03/2024</t>
  </si>
  <si>
    <t>2024OB21387</t>
  </si>
  <si>
    <t>26/03/2024</t>
  </si>
  <si>
    <t>2024OB05132</t>
  </si>
  <si>
    <t>2024OB28913</t>
  </si>
  <si>
    <t>2024OB05581</t>
  </si>
  <si>
    <t>2024OB05624</t>
  </si>
  <si>
    <t>2024OB05641</t>
  </si>
  <si>
    <t>2024OB05663</t>
  </si>
  <si>
    <t>2024OB37609</t>
  </si>
  <si>
    <t>2024OB07365</t>
  </si>
  <si>
    <t>2024OB07388</t>
  </si>
  <si>
    <t>2024OB07412</t>
  </si>
  <si>
    <t>2024OB07542</t>
  </si>
  <si>
    <t>2024OB07648</t>
  </si>
  <si>
    <t>04/2024</t>
  </si>
  <si>
    <t>2024OB30529</t>
  </si>
  <si>
    <t>Resolução SS nº 80, de 15 de abril de 2024 - Dispõe sobre o complemento financeiro referente a março de 2024, do repasse da assistência financeira complementar da União, destinada ao piso salarial nacional de enfermeiros, técnicos e auxiliares de enfermagem e parteiras, dos estabelecimentos da Rede Complementar do SUS-SP (Convênios com entidades sem fins lucrativos e Contratos com entidades privadas).</t>
  </si>
  <si>
    <t>22/04/2024</t>
  </si>
  <si>
    <t>2024OB07193</t>
  </si>
  <si>
    <t>2024OB07753</t>
  </si>
  <si>
    <t>2024OB07810</t>
  </si>
  <si>
    <t>2024OB09966</t>
  </si>
  <si>
    <t>2024OB09972</t>
  </si>
  <si>
    <t>05/2024</t>
  </si>
  <si>
    <t>2024OB43046</t>
  </si>
  <si>
    <t>Resolução SS nº 117, de 20 de maio de 2024 - Dispõe sobre o complemento financeiro referente a abril de 2024 e ajustes de maio a agosto 2023, do repasse da assistência financeira complementar da União, destinada ao piso salarial nacional de enfermeiros, técnicos e auxiliares de enfermagem e parteiras, dos estabelecimentos da Rede Complementar do SUS-SP (Convênios com entidades sem fins lucrativos e Contratos com entidades privadas).</t>
  </si>
  <si>
    <t>22/05/2024</t>
  </si>
  <si>
    <t>2024OB09536</t>
  </si>
  <si>
    <t>2024OB10148</t>
  </si>
  <si>
    <t>2024OB10196</t>
  </si>
  <si>
    <t>2024OB11288</t>
  </si>
  <si>
    <t>2024OB11311</t>
  </si>
  <si>
    <t>2024OB12241</t>
  </si>
  <si>
    <t>2024OB12420</t>
  </si>
  <si>
    <t>06/2024</t>
  </si>
  <si>
    <t>2024OB54800</t>
  </si>
  <si>
    <t>24/06/2024</t>
  </si>
  <si>
    <t>2024OB12161</t>
  </si>
  <si>
    <t>2024OB12668</t>
  </si>
  <si>
    <t>2024OB12635</t>
  </si>
  <si>
    <t>2024OB13767</t>
  </si>
  <si>
    <t>2024OB13741</t>
  </si>
  <si>
    <t>2024OB73394</t>
  </si>
  <si>
    <t>2024OB73427</t>
  </si>
  <si>
    <t>2024OB14938</t>
  </si>
  <si>
    <t>2024OB15266</t>
  </si>
  <si>
    <t>2024OB15493</t>
  </si>
  <si>
    <t>2024OB15277</t>
  </si>
  <si>
    <t>2024OB15562</t>
  </si>
  <si>
    <t>07/2024</t>
  </si>
  <si>
    <t>2024OB65791</t>
  </si>
  <si>
    <t>Resolução SS nº 181, de 16 de julho de 2024: Dispõe sobre o complemento financeiro referente a março de 2024, do repasse da assistência financeira complementar da União, destinada ao piso salarial nacional de enfermeiros, técnicos e auxiliares de enfermagem e parteiras, dos estabelecimentos da Rede Complementar do SUS-SP (Convênios com entidades sem fins lucrativos e Contratos com entidades privadas).</t>
  </si>
  <si>
    <t>18/07/2024</t>
  </si>
  <si>
    <t>2024OB14866</t>
  </si>
  <si>
    <t>2024OB16807</t>
  </si>
  <si>
    <t>2024OB18333</t>
  </si>
  <si>
    <t>2024OB18375</t>
  </si>
  <si>
    <t>2024OB18388</t>
  </si>
  <si>
    <t>2024OB18492</t>
  </si>
  <si>
    <t>2024OB18608</t>
  </si>
  <si>
    <t>08/2024</t>
  </si>
  <si>
    <t>2024OB81134</t>
  </si>
  <si>
    <t>Resolução SS nº 197, de 09 de agosto de 2024: Dispõe sobre o complemento financeiro referente a julho de 2024, do repasse da assistência financeira complementar da União, destinada ao piso salarial nacional de enfermeiros, técnicos e auxiliares de enfermagem e parteiras, dos estabelecimentos administrados por Organizações Sociais de Saúde - OSS.</t>
  </si>
  <si>
    <t>15/08/2024</t>
  </si>
  <si>
    <t>2024OB17496</t>
  </si>
  <si>
    <t>2024OB21412</t>
  </si>
  <si>
    <t>2024OB21234</t>
  </si>
  <si>
    <t>09/2024</t>
  </si>
  <si>
    <t>2024OB92992</t>
  </si>
  <si>
    <t>Resolução SS Nº 222, de 19 de setembro de 2021 - Dispõe sobre o complemento financeiro referente a agosto de 2024, do repasse da assistência financeira complementar da União, destinada ao piso salarial nacional de enfermeiros, técnicos e auxiliares de enfermagem e parteiras, dos estabelecimentos administrados por Organizações Sociais
de Saúde - OSS.</t>
  </si>
  <si>
    <t>24/09/2024</t>
  </si>
  <si>
    <t>2024OB20926</t>
  </si>
  <si>
    <t>2024OB22328</t>
  </si>
  <si>
    <t>2024OB22364</t>
  </si>
  <si>
    <t>2024OB26225</t>
  </si>
  <si>
    <t>2024OB26046</t>
  </si>
  <si>
    <t>10/2024</t>
  </si>
  <si>
    <t>2024OBA4356</t>
  </si>
  <si>
    <t>22/10/2024</t>
  </si>
  <si>
    <t>2024OB25022</t>
  </si>
  <si>
    <t>2024OB27452</t>
  </si>
  <si>
    <t>2024OB28016</t>
  </si>
  <si>
    <t>2024OB27970</t>
  </si>
  <si>
    <t>2024OB32522</t>
  </si>
  <si>
    <t>2024OB32344</t>
  </si>
  <si>
    <t>11/2024</t>
  </si>
  <si>
    <t>2024OBB8445</t>
  </si>
  <si>
    <t>2024OB33532</t>
  </si>
  <si>
    <t>2024OB34355</t>
  </si>
  <si>
    <t>2024OB35835</t>
  </si>
  <si>
    <t>2024OB35807</t>
  </si>
  <si>
    <t>2024OB38356</t>
  </si>
  <si>
    <t>2024OB38180</t>
  </si>
  <si>
    <t>2024OB39362</t>
  </si>
  <si>
    <t>2024OB40063</t>
  </si>
  <si>
    <t>2024OB40053</t>
  </si>
  <si>
    <t>2024OB40029</t>
  </si>
  <si>
    <t>12/2024</t>
  </si>
  <si>
    <t>2024OBC8548</t>
  </si>
  <si>
    <t xml:space="preserve">Resolução SS nº 22, de 15 de fevereiro de 2024: Dispõe sobre o pagamento de valores complementares da produção de cirurgias eletivas, dos 54 procedimentos cirúrgicos
eletivos prioritários, de média e alta complexidade realizados nos estabelecimentos de saúde que integram o SUS-SP. </t>
  </si>
  <si>
    <t>Resolução SS nº 24, de 20 de fevereiro de 2024: Dispõe sobre o pagamento de valores complementares da produção de cirurgias eletivas, dos 54 procedimentos cirúrgicos
eletivos prioritários, de média e alta complexidade realizados nos estabelecimentos de saúde que integram o SUS-SP.</t>
  </si>
  <si>
    <t>Resolução SS nº 55, de 19 de março de 2024: Dispõe sobre o pagamento de valores complementares da produção de cirurgias eletivas, dos 54 procedimentos cirúrgicos eletivos prioritários, de média e alta complexidade realizados nos estabelecimentos de saúde que integram o SUS-SP.</t>
  </si>
  <si>
    <t>Resolução SS nº 56, de 21 de março de 2024: Dispõe sobre o pagamento de valores complementares da produção de cirurgias eletivas, dos 54 procedimentos cirúrgicos eletivos prioritários, de média e alta complexidade realizados nos estabelecimentos de saúde que integram o SUS-SP</t>
  </si>
  <si>
    <t>Resolução SS nº 83, de 18 de abril de 2024: Dispõe sobre o pagamento de valores complementares da produção de cirurgias eletivas, dos 54 procedimentos cirúrgicos eletivos prioritários, de média e alta complexidade realizados nos estabelecimentos de saúde que integram o SUS-SP.</t>
  </si>
  <si>
    <t>Resolução SS nº 182, de 16 de julho de 2024: Dispõe sobre o repasse para os estabelecimentos de saúde, do recurso financeiro da Portaria GM/MS nº 1.174, de 25/08/2023, que revogou as Portarias GM/MS nº 1.099/2022 e 1.100/2022, QualiSUS Cardio e dá outras providências.</t>
  </si>
  <si>
    <t xml:space="preserve">Termo de Aditamento ao Convênio Nº 03/2024: recursos financeiros provenientes do Fundo Nacional de Saúde/Ministério da Saúde. Os pagamentos serão efetuados conforme a produção aprovada pelo Ministério da Saúde, nos Sistemas SIA e SIH do SUS, até o limite dos valores de MC SIA, AC SIA, MC SIH E AC SIH, conforme estalecido na Resolução SS nº 198/2023. </t>
  </si>
  <si>
    <t>Resolução SS nº 176, de 16 de julho de 2024: Dispõe sobre a iniciativa/estratégia de ampliação da oferta de procedimentos cirúrgicos eletivos de média e de alta complexidade, visando a redução de filas de cirurgias ortopédicas, nos estabelecimentos de saúde que integram o SUS-SP, e dá providências correlatas.</t>
  </si>
  <si>
    <t>Resolução SS nº 177, de 16 de julho de 2024: Dispõe sobre a iniciativa/estratégia de ampliação da oferta de procedimentos cirúrgicos eletivos de média e de alta complexidade, visando a redução de filas de cirurgias ortopédicas, nos estabelecimentos de saúde que integram o SUS-SP, e dá providências correlatas.</t>
  </si>
  <si>
    <r>
      <t>Portaria GM/MS nº 931, de 18 de julho de 2023: Estabelece recurso do Bloco de Manutenção das Ações e Serviços Públicos de Saúde - Grupo de Atenção Especializada, a ser incorporado ao limite financeiro de Média e Alta Complexidade (MAC) do Estado de São Paulo e Municípios (</t>
    </r>
    <r>
      <rPr>
        <b/>
        <sz val="20"/>
        <rFont val="Arial"/>
        <family val="2"/>
      </rPr>
      <t>pagamento retroativo de agosto a dezembro/23</t>
    </r>
    <r>
      <rPr>
        <sz val="20"/>
        <rFont val="Arial"/>
        <family val="2"/>
      </rPr>
      <t>).</t>
    </r>
  </si>
  <si>
    <t>Resolução SS nº 307, de 26 de dezembro de 2024: Dispõe sobre o repasse para os estabelecimentos de saúde, do recurso financeiro da Portaria GM/MS nº 1.174, de 25/08/2023, que revogou as Portarias GM/MS nº 1.099/2022 e 1.100/2022, QualiSUS Cardio e dá outras providências.</t>
  </si>
  <si>
    <t xml:space="preserve">Resolução SS nº 58, de 21 de março de 2024 - Dispõe sobre o complemento financeiro referente a fevereiro de 2024, do repasse da assistência financeira complementar da União, destinada ao piso salarial nacional de enfermeiros, técnicos e auxiliares de enfermagem e parteiras, dos estabelecimentos da Rede Complementar do SUS-SP (Convênios com entidades sem fins lucrativos e Contratos com entidades privadas). </t>
  </si>
  <si>
    <t>Resolução SS nº 144, de 20 de junho de 2024: Dispõe sobre o complemento financeiro referente a maio de 2024, do repasse da assistência
financeira complementar da União, destinada ao piso salarial nacional de enfermeiros, técnicos e
auxiliares de enfermagem e parteiras, dos estabelecimentos da Rede Complementar do SUS-SP (Convênios com entidades sem fins lucrativos e Contratos com entidades privadas).</t>
  </si>
  <si>
    <t>Termo de Aditamento ao Convênio Nº 04/2024: Estabelecer o repasse de recurso de custeio para o Programa Nacional de Redução das Filas de Cirurgias Eletivas no Estado de São Paulo, Portaria nº 90/GM/MS, de 03 de fevereiro de 2023, a ser realizado de julho a outubro/2024, conforme Anexo Técnico I – Descrição de Serviços e Anexo Técnico II – Sistema de Pagamento, e - Alterar o item III.2 do Anexo II do Convênio que trata da periodicidade das Reuniões de Avaliação.</t>
  </si>
  <si>
    <t>Termo de Aditamento ao Convênio Nº 05/2024: Repasse de recurso financeiro de custeio Federal estabelecido pela Portaria 2.624/2020 – RENAVEH; Repasse de recurso financeiro de investimento estabelecido pela Emenda Estadual (2023.277.55615).</t>
  </si>
  <si>
    <t xml:space="preserve">CPF: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</si>
</sst>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R$&quot;\ * #,##0.00_-;\-&quot;R$&quot;\ * #,##0.00_-;_-&quot;R$&quot;\ * &quot;-&quot;??_-;_-@_-"/>
    <numFmt numFmtId="43" formatCode="_-* #,##0.00_-;\-* #,##0.00_-;_-* &quot;-&quot;??_-;_-@_-"/>
    <numFmt numFmtId="164" formatCode="_(* #,##0.00_);_(* \(#,##0.00\);_(* &quot;-&quot;??_);_(@_)"/>
    <numFmt numFmtId="165" formatCode="#,##0.00\ ;\-#,##0.00\ ;&quot; -&quot;#\ ;@\ "/>
    <numFmt numFmtId="166" formatCode="d/m;@"/>
    <numFmt numFmtId="167" formatCode="mm/yyyy"/>
  </numFmts>
  <fonts count="32" x14ac:knownFonts="1">
    <font>
      <sz val="11"/>
      <color theme="1"/>
      <name val="Calibri"/>
      <family val="2"/>
      <scheme val="minor"/>
    </font>
    <font>
      <sz val="10"/>
      <color theme="1"/>
      <name val="Arial"/>
      <family val="2"/>
    </font>
    <font>
      <sz val="20"/>
      <name val="Arial"/>
      <family val="2"/>
    </font>
    <font>
      <sz val="20"/>
      <color theme="1"/>
      <name val="Arial"/>
      <family val="2"/>
    </font>
    <font>
      <sz val="10"/>
      <name val="Arial"/>
      <family val="2"/>
    </font>
    <font>
      <sz val="24"/>
      <name val="Arial"/>
      <family val="2"/>
    </font>
    <font>
      <sz val="11"/>
      <color theme="1"/>
      <name val="Calibri"/>
      <family val="2"/>
      <scheme val="minor"/>
    </font>
    <font>
      <sz val="16"/>
      <color rgb="FF000000"/>
      <name val="Arial"/>
      <family val="2"/>
    </font>
    <font>
      <b/>
      <sz val="24"/>
      <color indexed="8"/>
      <name val="Arial"/>
      <family val="2"/>
    </font>
    <font>
      <sz val="20"/>
      <color indexed="8"/>
      <name val="Arial"/>
      <family val="2"/>
    </font>
    <font>
      <sz val="16"/>
      <color indexed="8"/>
      <name val="Arial"/>
      <family val="2"/>
    </font>
    <font>
      <sz val="18"/>
      <color indexed="8"/>
      <name val="Arial"/>
      <family val="2"/>
    </font>
    <font>
      <sz val="9"/>
      <color indexed="8"/>
      <name val="Arial"/>
      <family val="2"/>
    </font>
    <font>
      <b/>
      <sz val="22"/>
      <color indexed="8"/>
      <name val="Arial"/>
      <family val="2"/>
    </font>
    <font>
      <sz val="11"/>
      <color indexed="8"/>
      <name val="Arial"/>
      <family val="2"/>
    </font>
    <font>
      <b/>
      <sz val="20"/>
      <color indexed="8"/>
      <name val="Arial"/>
      <family val="2"/>
    </font>
    <font>
      <b/>
      <sz val="16"/>
      <color indexed="8"/>
      <name val="Arial"/>
      <family val="2"/>
    </font>
    <font>
      <b/>
      <sz val="18"/>
      <color indexed="8"/>
      <name val="Arial"/>
      <family val="2"/>
    </font>
    <font>
      <sz val="16"/>
      <name val="Arial"/>
      <family val="2"/>
    </font>
    <font>
      <sz val="18"/>
      <name val="Arial"/>
      <family val="2"/>
    </font>
    <font>
      <sz val="20"/>
      <color indexed="10"/>
      <name val="Arial"/>
      <family val="2"/>
    </font>
    <font>
      <sz val="22"/>
      <color indexed="8"/>
      <name val="Arial"/>
      <family val="2"/>
    </font>
    <font>
      <sz val="25"/>
      <color indexed="8"/>
      <name val="Arial"/>
      <family val="2"/>
    </font>
    <font>
      <sz val="23"/>
      <color indexed="8"/>
      <name val="Arial"/>
      <family val="2"/>
    </font>
    <font>
      <sz val="24"/>
      <color indexed="8"/>
      <name val="Arial"/>
      <family val="2"/>
    </font>
    <font>
      <b/>
      <sz val="24"/>
      <color rgb="FF000000"/>
      <name val="Arial"/>
      <family val="2"/>
    </font>
    <font>
      <b/>
      <sz val="22"/>
      <name val="Arial"/>
      <family val="2"/>
    </font>
    <font>
      <sz val="12"/>
      <color indexed="8"/>
      <name val="Arial"/>
      <family val="2"/>
    </font>
    <font>
      <sz val="28"/>
      <color indexed="8"/>
      <name val="Arial"/>
      <family val="2"/>
    </font>
    <font>
      <b/>
      <sz val="20"/>
      <name val="Arial"/>
      <family val="2"/>
    </font>
    <font>
      <sz val="14"/>
      <color indexed="8"/>
      <name val="Arial"/>
      <family val="2"/>
    </font>
    <font>
      <sz val="20"/>
      <color rgb="FF000000"/>
      <name val="Arial"/>
      <family val="2"/>
    </font>
  </fonts>
  <fills count="4">
    <fill>
      <patternFill patternType="none"/>
    </fill>
    <fill>
      <patternFill patternType="gray125"/>
    </fill>
    <fill>
      <patternFill patternType="solid">
        <fgColor indexed="55"/>
        <bgColor indexed="44"/>
      </patternFill>
    </fill>
    <fill>
      <patternFill patternType="solid">
        <fgColor theme="0"/>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cellStyleXfs>
  <cellXfs count="293">
    <xf numFmtId="0" fontId="0" fillId="0" borderId="0" xfId="0"/>
    <xf numFmtId="164" fontId="2" fillId="0" borderId="0" xfId="2" applyNumberFormat="1" applyFont="1" applyAlignment="1">
      <alignment vertical="center"/>
    </xf>
    <xf numFmtId="164" fontId="2" fillId="0" borderId="0" xfId="2" applyNumberFormat="1" applyFont="1" applyFill="1" applyAlignment="1">
      <alignment vertical="center"/>
    </xf>
    <xf numFmtId="164" fontId="2" fillId="0" borderId="2" xfId="2" applyNumberFormat="1" applyFont="1" applyBorder="1" applyAlignment="1">
      <alignment vertical="center"/>
    </xf>
    <xf numFmtId="43" fontId="3" fillId="0" borderId="0" xfId="2" applyFont="1" applyAlignment="1">
      <alignment horizontal="left" vertical="center"/>
    </xf>
    <xf numFmtId="164" fontId="4" fillId="0" borderId="0" xfId="2" applyNumberFormat="1" applyFont="1"/>
    <xf numFmtId="164" fontId="5" fillId="0" borderId="0" xfId="2" applyNumberFormat="1" applyFont="1"/>
    <xf numFmtId="164" fontId="2" fillId="0" borderId="0" xfId="2" applyNumberFormat="1" applyFont="1" applyBorder="1" applyAlignment="1">
      <alignment vertical="center"/>
    </xf>
    <xf numFmtId="164" fontId="2" fillId="0" borderId="0" xfId="2" applyNumberFormat="1" applyFont="1" applyAlignment="1">
      <alignment horizontal="right" vertical="center"/>
    </xf>
    <xf numFmtId="164" fontId="2" fillId="0" borderId="0" xfId="2" applyNumberFormat="1" applyFont="1"/>
    <xf numFmtId="43" fontId="3" fillId="0" borderId="0" xfId="2" applyFont="1" applyAlignment="1">
      <alignment horizontal="center"/>
    </xf>
    <xf numFmtId="0" fontId="9" fillId="0" borderId="0" xfId="1" applyFont="1" applyAlignment="1">
      <alignment vertical="center"/>
    </xf>
    <xf numFmtId="43" fontId="10" fillId="0" borderId="0" xfId="4" applyFont="1" applyAlignment="1">
      <alignment vertical="center"/>
    </xf>
    <xf numFmtId="43" fontId="11" fillId="0" borderId="0" xfId="2" applyFont="1" applyAlignment="1">
      <alignment vertical="center"/>
    </xf>
    <xf numFmtId="0" fontId="12" fillId="0" borderId="0" xfId="1" applyFont="1" applyAlignment="1">
      <alignment vertical="center"/>
    </xf>
    <xf numFmtId="0" fontId="14" fillId="0" borderId="0" xfId="1" applyFont="1" applyAlignment="1">
      <alignment vertical="center"/>
    </xf>
    <xf numFmtId="0" fontId="14" fillId="0" borderId="0" xfId="1" applyFont="1" applyAlignment="1">
      <alignment horizontal="right" vertical="center"/>
    </xf>
    <xf numFmtId="0" fontId="9" fillId="0" borderId="0" xfId="1" applyFont="1" applyAlignment="1">
      <alignment horizontal="right" vertical="center"/>
    </xf>
    <xf numFmtId="49" fontId="15" fillId="0" borderId="0" xfId="1" applyNumberFormat="1" applyFont="1" applyAlignment="1">
      <alignment horizontal="left" vertical="center"/>
    </xf>
    <xf numFmtId="49" fontId="15" fillId="0" borderId="0" xfId="1" applyNumberFormat="1" applyFont="1" applyAlignment="1">
      <alignment horizontal="right" vertical="center"/>
    </xf>
    <xf numFmtId="43" fontId="16" fillId="0" borderId="0" xfId="4" applyFont="1" applyAlignment="1">
      <alignment vertical="center"/>
    </xf>
    <xf numFmtId="49" fontId="17" fillId="0" borderId="0" xfId="1" applyNumberFormat="1" applyFont="1" applyAlignment="1">
      <alignment horizontal="left" vertical="center"/>
    </xf>
    <xf numFmtId="49" fontId="17" fillId="0" borderId="0" xfId="1" applyNumberFormat="1" applyFont="1" applyAlignment="1">
      <alignment horizontal="right" vertical="center"/>
    </xf>
    <xf numFmtId="49" fontId="15" fillId="0" borderId="3" xfId="1" applyNumberFormat="1" applyFont="1" applyBorder="1" applyAlignment="1">
      <alignment horizontal="center" vertical="center"/>
    </xf>
    <xf numFmtId="43" fontId="18" fillId="0" borderId="0" xfId="4" applyFont="1" applyFill="1" applyAlignment="1">
      <alignment vertical="center"/>
    </xf>
    <xf numFmtId="43" fontId="19" fillId="0" borderId="0" xfId="2" applyFont="1" applyFill="1" applyAlignment="1">
      <alignment vertical="center"/>
    </xf>
    <xf numFmtId="43" fontId="2" fillId="0" borderId="0" xfId="1" applyNumberFormat="1" applyFont="1" applyAlignment="1">
      <alignment vertical="center"/>
    </xf>
    <xf numFmtId="0" fontId="2" fillId="0" borderId="0" xfId="1" applyFont="1" applyAlignment="1">
      <alignment vertical="center"/>
    </xf>
    <xf numFmtId="49" fontId="15" fillId="0" borderId="3" xfId="1" applyNumberFormat="1" applyFont="1" applyBorder="1" applyAlignment="1">
      <alignment horizontal="center" vertical="center" wrapText="1"/>
    </xf>
    <xf numFmtId="49" fontId="15" fillId="0" borderId="5" xfId="1" applyNumberFormat="1" applyFont="1" applyBorder="1" applyAlignment="1">
      <alignment horizontal="center" vertical="center"/>
    </xf>
    <xf numFmtId="49" fontId="15" fillId="0" borderId="5" xfId="1" applyNumberFormat="1" applyFont="1" applyBorder="1" applyAlignment="1">
      <alignment horizontal="center" vertical="center" wrapText="1"/>
    </xf>
    <xf numFmtId="43" fontId="7" fillId="0" borderId="0" xfId="4" applyFont="1"/>
    <xf numFmtId="43" fontId="9" fillId="0" borderId="0" xfId="1" applyNumberFormat="1" applyFont="1" applyAlignment="1">
      <alignment vertical="center"/>
    </xf>
    <xf numFmtId="43" fontId="9" fillId="0" borderId="0" xfId="2" applyFont="1" applyAlignment="1">
      <alignment vertical="center"/>
    </xf>
    <xf numFmtId="49" fontId="11" fillId="0" borderId="0" xfId="1" applyNumberFormat="1" applyFont="1" applyAlignment="1">
      <alignment horizontal="left" vertical="center"/>
    </xf>
    <xf numFmtId="49" fontId="11" fillId="0" borderId="0" xfId="1" applyNumberFormat="1" applyFont="1" applyAlignment="1">
      <alignment horizontal="right" vertical="center"/>
    </xf>
    <xf numFmtId="43" fontId="9" fillId="0" borderId="0" xfId="1" applyNumberFormat="1" applyFont="1" applyAlignment="1">
      <alignment horizontal="right" vertical="center"/>
    </xf>
    <xf numFmtId="0" fontId="11" fillId="0" borderId="0" xfId="1" applyFont="1" applyAlignment="1">
      <alignment horizontal="right" vertical="center"/>
    </xf>
    <xf numFmtId="0" fontId="11" fillId="0" borderId="0" xfId="1" applyFont="1" applyAlignment="1">
      <alignment vertical="center"/>
    </xf>
    <xf numFmtId="1" fontId="11" fillId="0" borderId="0" xfId="1" applyNumberFormat="1" applyFont="1" applyAlignment="1">
      <alignment horizontal="left" vertical="center" wrapText="1"/>
    </xf>
    <xf numFmtId="49" fontId="15" fillId="0" borderId="9" xfId="1" applyNumberFormat="1" applyFont="1" applyBorder="1" applyAlignment="1">
      <alignment horizontal="left" vertical="center"/>
    </xf>
    <xf numFmtId="49" fontId="15" fillId="0" borderId="4" xfId="1" applyNumberFormat="1" applyFont="1" applyBorder="1" applyAlignment="1">
      <alignment horizontal="right" vertical="center"/>
    </xf>
    <xf numFmtId="0" fontId="15" fillId="0" borderId="10" xfId="1" applyFont="1" applyBorder="1" applyAlignment="1">
      <alignment vertical="center"/>
    </xf>
    <xf numFmtId="0" fontId="15" fillId="0" borderId="0" xfId="1" applyFont="1" applyAlignment="1">
      <alignment horizontal="center" vertical="center"/>
    </xf>
    <xf numFmtId="49" fontId="15" fillId="0" borderId="10" xfId="1" applyNumberFormat="1" applyFont="1" applyBorder="1" applyAlignment="1">
      <alignment horizontal="center" vertical="center"/>
    </xf>
    <xf numFmtId="49" fontId="15" fillId="0" borderId="0" xfId="1" applyNumberFormat="1" applyFont="1" applyAlignment="1">
      <alignment horizontal="center" vertical="center"/>
    </xf>
    <xf numFmtId="0" fontId="20" fillId="0" borderId="0" xfId="1" applyFont="1" applyAlignment="1">
      <alignment horizontal="center" vertical="center"/>
    </xf>
    <xf numFmtId="0" fontId="15" fillId="0" borderId="11" xfId="1" applyFont="1" applyBorder="1" applyAlignment="1">
      <alignment vertical="center"/>
    </xf>
    <xf numFmtId="0" fontId="15" fillId="0" borderId="0" xfId="1" applyFont="1" applyAlignment="1">
      <alignment horizontal="right" vertical="center"/>
    </xf>
    <xf numFmtId="49" fontId="15" fillId="0" borderId="11" xfId="1" applyNumberFormat="1" applyFont="1" applyBorder="1" applyAlignment="1">
      <alignment horizontal="center" vertical="center"/>
    </xf>
    <xf numFmtId="0" fontId="15" fillId="0" borderId="11" xfId="1" applyFont="1" applyBorder="1" applyAlignment="1">
      <alignment horizontal="right" vertical="center"/>
    </xf>
    <xf numFmtId="0" fontId="15" fillId="0" borderId="11" xfId="1" applyFont="1" applyBorder="1" applyAlignment="1">
      <alignment horizontal="center" vertical="center"/>
    </xf>
    <xf numFmtId="49" fontId="9" fillId="0" borderId="3" xfId="1" applyNumberFormat="1" applyFont="1" applyBorder="1" applyAlignment="1">
      <alignment horizontal="left" vertical="center"/>
    </xf>
    <xf numFmtId="164" fontId="9" fillId="0" borderId="1" xfId="2" applyNumberFormat="1" applyFont="1" applyFill="1" applyBorder="1" applyAlignment="1" applyProtection="1">
      <alignment horizontal="right" vertical="center"/>
    </xf>
    <xf numFmtId="164" fontId="9" fillId="0" borderId="3" xfId="2" applyNumberFormat="1" applyFont="1" applyFill="1" applyBorder="1" applyAlignment="1" applyProtection="1">
      <alignment horizontal="right" vertical="center"/>
    </xf>
    <xf numFmtId="164" fontId="2" fillId="0" borderId="3" xfId="2" applyNumberFormat="1" applyFont="1" applyFill="1" applyBorder="1" applyAlignment="1" applyProtection="1">
      <alignment horizontal="right" vertical="center"/>
    </xf>
    <xf numFmtId="49" fontId="9" fillId="0" borderId="3" xfId="1" applyNumberFormat="1" applyFont="1" applyBorder="1" applyAlignment="1">
      <alignment horizontal="left" vertical="center" wrapText="1"/>
    </xf>
    <xf numFmtId="49" fontId="15" fillId="0" borderId="3" xfId="1" applyNumberFormat="1" applyFont="1" applyBorder="1" applyAlignment="1">
      <alignment vertical="center"/>
    </xf>
    <xf numFmtId="164" fontId="15" fillId="0" borderId="3" xfId="2" applyNumberFormat="1" applyFont="1" applyFill="1" applyBorder="1" applyAlignment="1" applyProtection="1">
      <alignment horizontal="right" vertical="center"/>
    </xf>
    <xf numFmtId="49" fontId="9" fillId="0" borderId="0" xfId="1" applyNumberFormat="1" applyFont="1" applyAlignment="1">
      <alignment horizontal="right" vertical="center"/>
    </xf>
    <xf numFmtId="43" fontId="21" fillId="0" borderId="0" xfId="2" applyFont="1" applyAlignment="1">
      <alignment vertical="center"/>
    </xf>
    <xf numFmtId="43" fontId="11" fillId="0" borderId="0" xfId="2" applyFont="1" applyAlignment="1">
      <alignment horizontal="right" vertical="center"/>
    </xf>
    <xf numFmtId="43" fontId="22" fillId="0" borderId="0" xfId="2" applyFont="1" applyAlignment="1">
      <alignment horizontal="right" vertical="center"/>
    </xf>
    <xf numFmtId="43" fontId="9" fillId="0" borderId="0" xfId="2" applyFont="1" applyAlignment="1">
      <alignment horizontal="right" vertical="center"/>
    </xf>
    <xf numFmtId="43" fontId="22" fillId="0" borderId="0" xfId="1" applyNumberFormat="1" applyFont="1" applyAlignment="1">
      <alignment vertical="center"/>
    </xf>
    <xf numFmtId="0" fontId="11" fillId="0" borderId="0" xfId="1" applyFont="1" applyAlignment="1">
      <alignment horizontal="left" vertical="center"/>
    </xf>
    <xf numFmtId="166" fontId="11" fillId="0" borderId="0" xfId="1" applyNumberFormat="1" applyFont="1" applyAlignment="1">
      <alignment horizontal="left" vertical="center"/>
    </xf>
    <xf numFmtId="0" fontId="9" fillId="0" borderId="0" xfId="1" applyFont="1" applyAlignment="1">
      <alignment horizontal="left" vertical="center"/>
    </xf>
    <xf numFmtId="43" fontId="11" fillId="0" borderId="0" xfId="1" applyNumberFormat="1" applyFont="1" applyAlignment="1">
      <alignment horizontal="left" vertical="center"/>
    </xf>
    <xf numFmtId="0" fontId="11" fillId="0" borderId="0" xfId="1" applyFont="1" applyAlignment="1">
      <alignment horizontal="left" vertical="center" wrapText="1"/>
    </xf>
    <xf numFmtId="49" fontId="23" fillId="0" borderId="0" xfId="1" applyNumberFormat="1" applyFont="1" applyAlignment="1">
      <alignment horizontal="left" vertical="center" wrapText="1"/>
    </xf>
    <xf numFmtId="49" fontId="23" fillId="0" borderId="0" xfId="1" applyNumberFormat="1" applyFont="1" applyAlignment="1">
      <alignment horizontal="right" vertical="center" wrapText="1"/>
    </xf>
    <xf numFmtId="49" fontId="9" fillId="0" borderId="0" xfId="1" applyNumberFormat="1" applyFont="1" applyAlignment="1">
      <alignment horizontal="right" vertical="center" wrapText="1"/>
    </xf>
    <xf numFmtId="49" fontId="23" fillId="0" borderId="0" xfId="1" applyNumberFormat="1" applyFont="1" applyAlignment="1">
      <alignment vertical="center"/>
    </xf>
    <xf numFmtId="0" fontId="23" fillId="0" borderId="0" xfId="1" applyFont="1" applyAlignment="1">
      <alignment horizontal="right" vertical="center"/>
    </xf>
    <xf numFmtId="164" fontId="9" fillId="0" borderId="0" xfId="2" applyNumberFormat="1" applyFont="1" applyAlignment="1">
      <alignment horizontal="right" vertical="center"/>
    </xf>
    <xf numFmtId="164" fontId="9" fillId="0" borderId="0" xfId="2" applyNumberFormat="1" applyFont="1" applyFill="1" applyBorder="1" applyAlignment="1">
      <alignment vertical="center"/>
    </xf>
    <xf numFmtId="0" fontId="14" fillId="0" borderId="0" xfId="1" applyFont="1" applyAlignment="1">
      <alignment horizontal="right"/>
    </xf>
    <xf numFmtId="0" fontId="8" fillId="0" borderId="0" xfId="1" applyFont="1"/>
    <xf numFmtId="0" fontId="8" fillId="0" borderId="0" xfId="1" applyFont="1" applyAlignment="1">
      <alignment horizontal="left" indent="1"/>
    </xf>
    <xf numFmtId="43" fontId="10" fillId="0" borderId="0" xfId="4" applyFont="1"/>
    <xf numFmtId="43" fontId="11" fillId="0" borderId="0" xfId="2" applyFont="1"/>
    <xf numFmtId="0" fontId="12" fillId="0" borderId="0" xfId="1" applyFont="1"/>
    <xf numFmtId="0" fontId="24" fillId="0" borderId="0" xfId="1" applyFont="1"/>
    <xf numFmtId="0" fontId="24" fillId="0" borderId="0" xfId="1" applyFont="1" applyAlignment="1">
      <alignment horizontal="right"/>
    </xf>
    <xf numFmtId="0" fontId="24" fillId="0" borderId="0" xfId="1" applyFont="1" applyAlignment="1">
      <alignment horizontal="left"/>
    </xf>
    <xf numFmtId="0" fontId="25" fillId="0" borderId="0" xfId="1" applyFont="1" applyAlignment="1">
      <alignment horizontal="left" vertical="center"/>
    </xf>
    <xf numFmtId="0" fontId="8" fillId="0" borderId="0" xfId="1" applyFont="1" applyAlignment="1">
      <alignment vertical="center"/>
    </xf>
    <xf numFmtId="0" fontId="15" fillId="0" borderId="0" xfId="1" applyFont="1" applyAlignment="1">
      <alignment vertical="center"/>
    </xf>
    <xf numFmtId="0" fontId="8" fillId="0" borderId="0" xfId="1" applyFont="1" applyAlignment="1">
      <alignment horizontal="right" vertical="center"/>
    </xf>
    <xf numFmtId="0" fontId="8" fillId="0" borderId="0" xfId="1" applyFont="1" applyAlignment="1">
      <alignment horizontal="center" vertical="center"/>
    </xf>
    <xf numFmtId="43" fontId="13" fillId="0" borderId="0" xfId="2" applyFont="1" applyAlignment="1">
      <alignment vertical="center"/>
    </xf>
    <xf numFmtId="49" fontId="8" fillId="0" borderId="0" xfId="1" applyNumberFormat="1" applyFont="1" applyAlignment="1">
      <alignment horizontal="center" vertical="center"/>
    </xf>
    <xf numFmtId="43" fontId="13" fillId="0" borderId="0" xfId="2" applyFont="1" applyFill="1" applyAlignment="1">
      <alignment vertical="center"/>
    </xf>
    <xf numFmtId="14" fontId="2" fillId="0" borderId="3" xfId="1" applyNumberFormat="1" applyFont="1" applyFill="1" applyBorder="1" applyAlignment="1">
      <alignment horizontal="center" vertical="center"/>
    </xf>
    <xf numFmtId="43" fontId="26" fillId="0" borderId="0" xfId="2" applyFont="1" applyFill="1" applyAlignment="1">
      <alignment vertical="center"/>
    </xf>
    <xf numFmtId="49" fontId="9" fillId="0" borderId="5"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14" fontId="3" fillId="0" borderId="5" xfId="1" applyNumberFormat="1" applyFont="1" applyFill="1" applyBorder="1" applyAlignment="1">
      <alignment horizontal="center" vertical="center"/>
    </xf>
    <xf numFmtId="3" fontId="2" fillId="0" borderId="5" xfId="1" applyNumberFormat="1" applyFont="1" applyFill="1" applyBorder="1" applyAlignment="1">
      <alignment horizontal="center" vertical="center"/>
    </xf>
    <xf numFmtId="43" fontId="15" fillId="0" borderId="0" xfId="2" applyFont="1" applyAlignment="1">
      <alignment vertical="center"/>
    </xf>
    <xf numFmtId="0" fontId="27" fillId="0" borderId="0" xfId="1" applyFont="1" applyAlignment="1">
      <alignment vertical="center"/>
    </xf>
    <xf numFmtId="43" fontId="13" fillId="0" borderId="0" xfId="2" applyFont="1" applyFill="1" applyBorder="1" applyAlignment="1" applyProtection="1">
      <alignment vertical="center"/>
    </xf>
    <xf numFmtId="49" fontId="11" fillId="0" borderId="0" xfId="1" applyNumberFormat="1" applyFont="1" applyAlignment="1">
      <alignment vertical="center"/>
    </xf>
    <xf numFmtId="43" fontId="9" fillId="0" borderId="0" xfId="2" applyFont="1"/>
    <xf numFmtId="43" fontId="28" fillId="0" borderId="0" xfId="2" applyFont="1"/>
    <xf numFmtId="43" fontId="24" fillId="0" borderId="0" xfId="2" applyFont="1"/>
    <xf numFmtId="14" fontId="2" fillId="0" borderId="5" xfId="1" applyNumberFormat="1" applyFont="1" applyFill="1" applyBorder="1" applyAlignment="1">
      <alignment horizontal="center" vertical="center"/>
    </xf>
    <xf numFmtId="0" fontId="27" fillId="0" borderId="0" xfId="1" applyFont="1"/>
    <xf numFmtId="0" fontId="9" fillId="0" borderId="0" xfId="1" applyFont="1"/>
    <xf numFmtId="43" fontId="13" fillId="0" borderId="0" xfId="2" applyFont="1"/>
    <xf numFmtId="0" fontId="9" fillId="0" borderId="0" xfId="1" applyFont="1" applyAlignment="1">
      <alignment horizontal="right"/>
    </xf>
    <xf numFmtId="14" fontId="9" fillId="0" borderId="3" xfId="1" applyNumberFormat="1" applyFont="1" applyBorder="1" applyAlignment="1">
      <alignment horizontal="center" vertical="center"/>
    </xf>
    <xf numFmtId="0" fontId="9" fillId="2" borderId="3" xfId="1" applyFont="1" applyFill="1" applyBorder="1" applyAlignment="1">
      <alignment vertical="center"/>
    </xf>
    <xf numFmtId="43" fontId="9" fillId="0" borderId="0" xfId="2" applyFont="1" applyFill="1" applyBorder="1" applyAlignment="1" applyProtection="1">
      <alignment vertical="center"/>
    </xf>
    <xf numFmtId="164" fontId="9" fillId="0" borderId="0" xfId="2" applyNumberFormat="1" applyFont="1" applyFill="1" applyBorder="1" applyAlignment="1" applyProtection="1">
      <alignment vertical="center"/>
    </xf>
    <xf numFmtId="164" fontId="9" fillId="0" borderId="3" xfId="2" applyNumberFormat="1" applyFont="1" applyFill="1" applyBorder="1" applyAlignment="1" applyProtection="1">
      <alignment vertical="center"/>
    </xf>
    <xf numFmtId="49" fontId="9" fillId="0" borderId="3" xfId="1" applyNumberFormat="1" applyFont="1" applyBorder="1" applyAlignment="1">
      <alignment horizontal="center" vertical="center"/>
    </xf>
    <xf numFmtId="0" fontId="2" fillId="0" borderId="3" xfId="1" applyFont="1" applyBorder="1" applyAlignment="1">
      <alignment horizontal="center"/>
    </xf>
    <xf numFmtId="49" fontId="11" fillId="0" borderId="0" xfId="1" applyNumberFormat="1" applyFont="1" applyAlignment="1">
      <alignment horizontal="left"/>
    </xf>
    <xf numFmtId="49" fontId="11" fillId="0" borderId="0" xfId="1" applyNumberFormat="1" applyFont="1" applyAlignment="1">
      <alignment horizontal="right"/>
    </xf>
    <xf numFmtId="0" fontId="11" fillId="0" borderId="0" xfId="1" applyFont="1" applyAlignment="1">
      <alignment horizontal="right"/>
    </xf>
    <xf numFmtId="0" fontId="11" fillId="0" borderId="0" xfId="1" applyFont="1"/>
    <xf numFmtId="1" fontId="11" fillId="0" borderId="0" xfId="1" applyNumberFormat="1" applyFont="1" applyAlignment="1">
      <alignment horizontal="left" vertical="top" wrapText="1"/>
    </xf>
    <xf numFmtId="0" fontId="15" fillId="0" borderId="5" xfId="1" applyFont="1" applyBorder="1"/>
    <xf numFmtId="0" fontId="15" fillId="0" borderId="0" xfId="1" applyFont="1" applyAlignment="1">
      <alignment horizontal="center"/>
    </xf>
    <xf numFmtId="49" fontId="15" fillId="0" borderId="5" xfId="1" applyNumberFormat="1" applyFont="1" applyBorder="1" applyAlignment="1">
      <alignment horizontal="center"/>
    </xf>
    <xf numFmtId="49" fontId="15" fillId="0" borderId="10" xfId="1" applyNumberFormat="1" applyFont="1" applyBorder="1" applyAlignment="1">
      <alignment horizontal="center"/>
    </xf>
    <xf numFmtId="49" fontId="15" fillId="0" borderId="0" xfId="1" applyNumberFormat="1" applyFont="1" applyAlignment="1">
      <alignment horizontal="center"/>
    </xf>
    <xf numFmtId="0" fontId="15" fillId="0" borderId="10" xfId="1" applyFont="1" applyBorder="1"/>
    <xf numFmtId="0" fontId="20" fillId="0" borderId="0" xfId="1" applyFont="1" applyAlignment="1">
      <alignment horizontal="center"/>
    </xf>
    <xf numFmtId="0" fontId="15" fillId="0" borderId="11" xfId="1" applyFont="1" applyBorder="1"/>
    <xf numFmtId="0" fontId="15" fillId="0" borderId="0" xfId="1" applyFont="1" applyAlignment="1">
      <alignment horizontal="right"/>
    </xf>
    <xf numFmtId="49" fontId="15" fillId="0" borderId="11" xfId="1" applyNumberFormat="1" applyFont="1" applyBorder="1" applyAlignment="1">
      <alignment horizontal="center"/>
    </xf>
    <xf numFmtId="0" fontId="15" fillId="0" borderId="11" xfId="1" applyFont="1" applyBorder="1" applyAlignment="1">
      <alignment horizontal="right"/>
    </xf>
    <xf numFmtId="0" fontId="15" fillId="0" borderId="11" xfId="1" applyFont="1" applyBorder="1" applyAlignment="1">
      <alignment horizontal="center"/>
    </xf>
    <xf numFmtId="49" fontId="9" fillId="0" borderId="3" xfId="1" applyNumberFormat="1" applyFont="1" applyBorder="1" applyAlignment="1">
      <alignment horizontal="left" vertical="top" wrapText="1"/>
    </xf>
    <xf numFmtId="164" fontId="15" fillId="0" borderId="1" xfId="2" applyNumberFormat="1" applyFont="1" applyFill="1" applyBorder="1" applyAlignment="1" applyProtection="1">
      <alignment horizontal="right" vertical="center"/>
    </xf>
    <xf numFmtId="164" fontId="29" fillId="0" borderId="3" xfId="2" applyNumberFormat="1" applyFont="1" applyFill="1" applyBorder="1" applyAlignment="1" applyProtection="1">
      <alignment horizontal="right" vertical="center"/>
    </xf>
    <xf numFmtId="43" fontId="21" fillId="0" borderId="0" xfId="1" applyNumberFormat="1" applyFont="1" applyAlignment="1">
      <alignment vertical="center"/>
    </xf>
    <xf numFmtId="43" fontId="9" fillId="0" borderId="0" xfId="2" applyFont="1" applyFill="1" applyAlignment="1">
      <alignment horizontal="right" vertical="center"/>
    </xf>
    <xf numFmtId="43" fontId="11" fillId="0" borderId="0" xfId="1" applyNumberFormat="1" applyFont="1" applyAlignment="1">
      <alignment horizontal="right" vertical="center"/>
    </xf>
    <xf numFmtId="43" fontId="11" fillId="0" borderId="0" xfId="2" applyFont="1" applyFill="1" applyAlignment="1">
      <alignment horizontal="right" vertical="center"/>
    </xf>
    <xf numFmtId="0" fontId="11" fillId="0" borderId="0" xfId="1" applyFont="1" applyAlignment="1">
      <alignment horizontal="left"/>
    </xf>
    <xf numFmtId="166" fontId="11" fillId="0" borderId="0" xfId="1" applyNumberFormat="1" applyFont="1" applyAlignment="1">
      <alignment horizontal="left"/>
    </xf>
    <xf numFmtId="43" fontId="11" fillId="0" borderId="0" xfId="1" applyNumberFormat="1" applyFont="1" applyAlignment="1">
      <alignment horizontal="left"/>
    </xf>
    <xf numFmtId="0" fontId="14" fillId="0" borderId="0" xfId="1" applyFont="1" applyAlignment="1">
      <alignment horizontal="left"/>
    </xf>
    <xf numFmtId="0" fontId="30" fillId="0" borderId="0" xfId="1" applyFont="1"/>
    <xf numFmtId="0" fontId="30" fillId="0" borderId="0" xfId="1" applyFont="1" applyAlignment="1">
      <alignment horizontal="right"/>
    </xf>
    <xf numFmtId="0" fontId="11" fillId="0" borderId="0" xfId="1" applyFont="1" applyAlignment="1">
      <alignment horizontal="left" vertical="top" wrapText="1"/>
    </xf>
    <xf numFmtId="0" fontId="23" fillId="0" borderId="0" xfId="1" applyFont="1"/>
    <xf numFmtId="0" fontId="23" fillId="0" borderId="0" xfId="1" applyFont="1" applyAlignment="1">
      <alignment horizontal="right"/>
    </xf>
    <xf numFmtId="164" fontId="23" fillId="0" borderId="0" xfId="2" applyNumberFormat="1" applyFont="1" applyAlignment="1">
      <alignment horizontal="right"/>
    </xf>
    <xf numFmtId="164" fontId="23" fillId="0" borderId="0" xfId="2" applyNumberFormat="1" applyFont="1" applyFill="1" applyAlignment="1">
      <alignment horizontal="right"/>
    </xf>
    <xf numFmtId="49" fontId="23" fillId="0" borderId="0" xfId="1" applyNumberFormat="1" applyFont="1"/>
    <xf numFmtId="0" fontId="14" fillId="0" borderId="0" xfId="1" applyFont="1"/>
    <xf numFmtId="0" fontId="8" fillId="0" borderId="0" xfId="1" applyFont="1" applyAlignment="1">
      <alignment horizontal="right"/>
    </xf>
    <xf numFmtId="0" fontId="8" fillId="0" borderId="0" xfId="1" applyFont="1" applyAlignment="1">
      <alignment horizontal="center"/>
    </xf>
    <xf numFmtId="164" fontId="9" fillId="0" borderId="5"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xf>
    <xf numFmtId="14" fontId="31" fillId="0" borderId="3" xfId="1" applyNumberFormat="1" applyFont="1" applyFill="1" applyBorder="1" applyAlignment="1">
      <alignment horizontal="center" vertical="center"/>
    </xf>
    <xf numFmtId="1" fontId="31" fillId="0" borderId="5" xfId="1" applyNumberFormat="1" applyFont="1" applyBorder="1" applyAlignment="1">
      <alignment horizontal="center" vertical="center"/>
    </xf>
    <xf numFmtId="43" fontId="9" fillId="0" borderId="0" xfId="4" applyFont="1" applyAlignment="1">
      <alignment vertical="center"/>
    </xf>
    <xf numFmtId="49" fontId="8" fillId="0" borderId="0" xfId="1" applyNumberFormat="1" applyFont="1" applyAlignment="1">
      <alignment horizontal="center" vertical="center"/>
    </xf>
    <xf numFmtId="49" fontId="15" fillId="0" borderId="0" xfId="1" applyNumberFormat="1" applyFont="1" applyAlignment="1">
      <alignment horizontal="left" vertical="center"/>
    </xf>
    <xf numFmtId="49" fontId="15" fillId="0" borderId="3" xfId="1" applyNumberFormat="1" applyFont="1" applyBorder="1" applyAlignment="1">
      <alignment horizontal="center" vertical="center" wrapText="1"/>
    </xf>
    <xf numFmtId="49" fontId="9" fillId="0" borderId="3" xfId="1" applyNumberFormat="1" applyFont="1" applyBorder="1" applyAlignment="1">
      <alignment horizontal="left" vertical="center"/>
    </xf>
    <xf numFmtId="0" fontId="8" fillId="0" borderId="0" xfId="1" applyFont="1" applyAlignment="1">
      <alignment horizontal="center" vertical="center"/>
    </xf>
    <xf numFmtId="0" fontId="11" fillId="0" borderId="0" xfId="1" applyFont="1" applyAlignment="1">
      <alignment horizontal="left" vertical="center" wrapText="1"/>
    </xf>
    <xf numFmtId="49" fontId="11" fillId="0" borderId="0" xfId="1" applyNumberFormat="1" applyFont="1" applyAlignment="1">
      <alignment horizontal="left" vertical="center"/>
    </xf>
    <xf numFmtId="1" fontId="11" fillId="0" borderId="0" xfId="1" applyNumberFormat="1" applyFont="1" applyAlignment="1">
      <alignment horizontal="left" vertical="center" wrapText="1"/>
    </xf>
    <xf numFmtId="49" fontId="15" fillId="0" borderId="3" xfId="1" applyNumberFormat="1" applyFont="1" applyBorder="1" applyAlignment="1">
      <alignment horizontal="center" vertical="center"/>
    </xf>
    <xf numFmtId="43" fontId="21" fillId="0" borderId="0" xfId="4" applyFont="1" applyAlignment="1">
      <alignment vertical="center"/>
    </xf>
    <xf numFmtId="43" fontId="8" fillId="0" borderId="0" xfId="4" applyFont="1" applyAlignment="1">
      <alignment horizontal="center" vertical="center"/>
    </xf>
    <xf numFmtId="43" fontId="9" fillId="0" borderId="0" xfId="4" applyFont="1"/>
    <xf numFmtId="43" fontId="9" fillId="0" borderId="0" xfId="1" applyNumberFormat="1" applyFont="1"/>
    <xf numFmtId="43" fontId="21" fillId="0" borderId="0" xfId="2" applyFont="1" applyFill="1" applyAlignment="1">
      <alignment vertical="center"/>
    </xf>
    <xf numFmtId="49" fontId="9" fillId="0" borderId="5"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167" fontId="9" fillId="0" borderId="3" xfId="1" applyNumberFormat="1" applyFont="1" applyBorder="1" applyAlignment="1">
      <alignment horizontal="center" vertical="center"/>
    </xf>
    <xf numFmtId="49" fontId="9" fillId="0" borderId="5" xfId="1" applyNumberFormat="1" applyFont="1" applyBorder="1" applyAlignment="1">
      <alignment horizontal="center" vertical="center" wrapText="1"/>
    </xf>
    <xf numFmtId="164" fontId="9" fillId="0" borderId="5"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xf>
    <xf numFmtId="49" fontId="9" fillId="0" borderId="5" xfId="1" applyNumberFormat="1" applyFont="1" applyBorder="1" applyAlignment="1">
      <alignment horizontal="center" vertical="center" wrapText="1"/>
    </xf>
    <xf numFmtId="43" fontId="9" fillId="0" borderId="5" xfId="4" applyFont="1" applyBorder="1" applyAlignment="1">
      <alignment horizontal="center" vertical="center" wrapText="1"/>
    </xf>
    <xf numFmtId="49" fontId="9" fillId="0" borderId="5"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wrapText="1"/>
    </xf>
    <xf numFmtId="43" fontId="9" fillId="0" borderId="5" xfId="4" applyFont="1" applyBorder="1" applyAlignment="1">
      <alignment horizontal="center" vertical="center" wrapText="1"/>
    </xf>
    <xf numFmtId="49" fontId="9" fillId="0" borderId="5"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wrapText="1"/>
    </xf>
    <xf numFmtId="43" fontId="9" fillId="0" borderId="5" xfId="4" applyFont="1" applyBorder="1" applyAlignment="1">
      <alignment horizontal="center" vertical="center" wrapText="1"/>
    </xf>
    <xf numFmtId="49" fontId="9" fillId="0" borderId="5"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wrapText="1"/>
    </xf>
    <xf numFmtId="43" fontId="9" fillId="0" borderId="5" xfId="4" applyFont="1" applyBorder="1" applyAlignment="1">
      <alignment horizontal="center" vertical="center" wrapText="1"/>
    </xf>
    <xf numFmtId="49" fontId="9" fillId="0" borderId="5"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wrapText="1"/>
    </xf>
    <xf numFmtId="43" fontId="9" fillId="0" borderId="5" xfId="4" applyFont="1" applyBorder="1" applyAlignment="1">
      <alignment horizontal="center" vertical="center" wrapText="1"/>
    </xf>
    <xf numFmtId="49" fontId="9" fillId="0" borderId="5"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wrapText="1"/>
    </xf>
    <xf numFmtId="43" fontId="9" fillId="0" borderId="5" xfId="4" applyFont="1" applyBorder="1" applyAlignment="1">
      <alignment horizontal="center" vertical="center" wrapText="1"/>
    </xf>
    <xf numFmtId="49" fontId="9" fillId="0" borderId="5"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wrapText="1"/>
    </xf>
    <xf numFmtId="43" fontId="9" fillId="0" borderId="5" xfId="4" applyFont="1" applyBorder="1" applyAlignment="1">
      <alignment horizontal="center" vertical="center" wrapText="1"/>
    </xf>
    <xf numFmtId="49" fontId="9" fillId="0" borderId="5"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wrapText="1"/>
    </xf>
    <xf numFmtId="43" fontId="9" fillId="0" borderId="5" xfId="4" applyFont="1" applyBorder="1" applyAlignment="1">
      <alignment horizontal="center" vertical="center" wrapText="1"/>
    </xf>
    <xf numFmtId="49" fontId="9" fillId="0" borderId="5"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164" fontId="9" fillId="0" borderId="3"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xf>
    <xf numFmtId="43" fontId="11" fillId="0" borderId="0" xfId="4" applyFont="1" applyAlignment="1">
      <alignment vertical="center"/>
    </xf>
    <xf numFmtId="164" fontId="2" fillId="0" borderId="3" xfId="2" applyNumberFormat="1" applyFont="1" applyFill="1" applyBorder="1" applyAlignment="1">
      <alignment horizontal="right" vertical="center"/>
    </xf>
    <xf numFmtId="0" fontId="10" fillId="0" borderId="0" xfId="1" applyFont="1"/>
    <xf numFmtId="49" fontId="8" fillId="0" borderId="0" xfId="1" applyNumberFormat="1" applyFont="1" applyAlignment="1">
      <alignment horizontal="center" vertical="center"/>
    </xf>
    <xf numFmtId="164" fontId="9" fillId="0" borderId="1" xfId="2" applyNumberFormat="1" applyFont="1" applyFill="1" applyBorder="1" applyAlignment="1" applyProtection="1">
      <alignment horizontal="center" vertical="center"/>
    </xf>
    <xf numFmtId="164" fontId="9" fillId="0" borderId="2" xfId="2" applyNumberFormat="1" applyFont="1" applyFill="1" applyBorder="1" applyAlignment="1" applyProtection="1">
      <alignment horizontal="center" vertical="center"/>
    </xf>
    <xf numFmtId="164" fontId="9" fillId="0" borderId="3" xfId="2" applyNumberFormat="1" applyFont="1" applyFill="1" applyBorder="1" applyAlignment="1" applyProtection="1">
      <alignment horizontal="center" vertical="center"/>
    </xf>
    <xf numFmtId="49" fontId="9" fillId="0" borderId="3" xfId="1" applyNumberFormat="1" applyFont="1" applyBorder="1" applyAlignment="1">
      <alignment horizontal="left" vertical="center"/>
    </xf>
    <xf numFmtId="167" fontId="9" fillId="0" borderId="5" xfId="1" applyNumberFormat="1" applyFont="1" applyBorder="1" applyAlignment="1">
      <alignment horizontal="center" vertical="center"/>
    </xf>
    <xf numFmtId="167" fontId="9" fillId="0" borderId="10" xfId="1" applyNumberFormat="1" applyFont="1" applyBorder="1" applyAlignment="1">
      <alignment horizontal="center" vertical="center"/>
    </xf>
    <xf numFmtId="164" fontId="9" fillId="0" borderId="5" xfId="2" applyNumberFormat="1" applyFont="1" applyFill="1" applyBorder="1" applyAlignment="1" applyProtection="1">
      <alignment horizontal="center" vertical="center"/>
    </xf>
    <xf numFmtId="164" fontId="9" fillId="0" borderId="10" xfId="2" applyNumberFormat="1" applyFont="1" applyFill="1" applyBorder="1" applyAlignment="1" applyProtection="1">
      <alignment horizontal="center" vertical="center"/>
    </xf>
    <xf numFmtId="164" fontId="9" fillId="0" borderId="6" xfId="2" applyNumberFormat="1" applyFont="1" applyFill="1" applyBorder="1" applyAlignment="1" applyProtection="1">
      <alignment horizontal="center" vertical="center"/>
    </xf>
    <xf numFmtId="164" fontId="9" fillId="0" borderId="8" xfId="2" applyNumberFormat="1" applyFont="1" applyFill="1" applyBorder="1" applyAlignment="1" applyProtection="1">
      <alignment horizontal="center" vertical="center"/>
    </xf>
    <xf numFmtId="164" fontId="9" fillId="0" borderId="12" xfId="2" applyNumberFormat="1" applyFont="1" applyFill="1" applyBorder="1" applyAlignment="1" applyProtection="1">
      <alignment horizontal="center" vertical="center"/>
    </xf>
    <xf numFmtId="164" fontId="9" fillId="0" borderId="13" xfId="2" applyNumberFormat="1" applyFont="1" applyFill="1" applyBorder="1" applyAlignment="1" applyProtection="1">
      <alignment horizontal="center" vertical="center"/>
    </xf>
    <xf numFmtId="0" fontId="8" fillId="0" borderId="0" xfId="1" applyFont="1" applyAlignment="1">
      <alignment horizontal="center" vertical="center"/>
    </xf>
    <xf numFmtId="49" fontId="9" fillId="0" borderId="1" xfId="1" applyNumberFormat="1" applyFont="1" applyBorder="1" applyAlignment="1">
      <alignment horizontal="left" vertical="center"/>
    </xf>
    <xf numFmtId="49" fontId="9" fillId="0" borderId="4" xfId="1" applyNumberFormat="1" applyFont="1" applyBorder="1" applyAlignment="1">
      <alignment horizontal="left" vertical="center"/>
    </xf>
    <xf numFmtId="49" fontId="9" fillId="0" borderId="2" xfId="1" applyNumberFormat="1" applyFont="1" applyBorder="1" applyAlignment="1">
      <alignment horizontal="left" vertical="center"/>
    </xf>
    <xf numFmtId="165" fontId="9" fillId="0" borderId="1" xfId="1" applyNumberFormat="1" applyFont="1" applyBorder="1" applyAlignment="1">
      <alignment horizontal="right" vertical="center"/>
    </xf>
    <xf numFmtId="165" fontId="9" fillId="0" borderId="2" xfId="1" applyNumberFormat="1" applyFont="1" applyBorder="1" applyAlignment="1">
      <alignment horizontal="right" vertical="center"/>
    </xf>
    <xf numFmtId="0" fontId="11" fillId="0" borderId="0" xfId="1" applyFont="1" applyAlignment="1">
      <alignment horizontal="left" vertical="center" wrapText="1"/>
    </xf>
    <xf numFmtId="0" fontId="25" fillId="0" borderId="0" xfId="1" applyFont="1" applyAlignment="1">
      <alignment vertical="center"/>
    </xf>
    <xf numFmtId="49" fontId="13" fillId="0" borderId="0" xfId="1" applyNumberFormat="1" applyFont="1" applyAlignment="1">
      <alignment horizontal="center" vertical="center"/>
    </xf>
    <xf numFmtId="49" fontId="15" fillId="0" borderId="1" xfId="1" applyNumberFormat="1" applyFont="1" applyBorder="1" applyAlignment="1">
      <alignment horizontal="center" vertical="center"/>
    </xf>
    <xf numFmtId="49" fontId="15" fillId="0" borderId="2" xfId="1" applyNumberFormat="1" applyFont="1" applyBorder="1" applyAlignment="1">
      <alignment horizontal="center" vertical="center"/>
    </xf>
    <xf numFmtId="49" fontId="15" fillId="0" borderId="0" xfId="1" applyNumberFormat="1" applyFont="1" applyAlignment="1">
      <alignment horizontal="left" vertical="top" wrapText="1"/>
    </xf>
    <xf numFmtId="49" fontId="2" fillId="0" borderId="1" xfId="1" applyNumberFormat="1" applyFont="1" applyFill="1" applyBorder="1" applyAlignment="1">
      <alignment horizontal="left" vertical="center" wrapText="1"/>
    </xf>
    <xf numFmtId="49" fontId="2" fillId="0" borderId="2" xfId="1" applyNumberFormat="1" applyFont="1" applyFill="1" applyBorder="1" applyAlignment="1">
      <alignment horizontal="left" vertical="center" wrapText="1"/>
    </xf>
    <xf numFmtId="44" fontId="2" fillId="0" borderId="1" xfId="2" applyNumberFormat="1" applyFont="1" applyFill="1" applyBorder="1" applyAlignment="1" applyProtection="1">
      <alignment horizontal="center" vertical="center"/>
    </xf>
    <xf numFmtId="44" fontId="2" fillId="0" borderId="2" xfId="2" applyNumberFormat="1" applyFont="1" applyFill="1" applyBorder="1" applyAlignment="1" applyProtection="1">
      <alignment horizontal="center" vertical="center"/>
    </xf>
    <xf numFmtId="164" fontId="15" fillId="0" borderId="1" xfId="2" applyNumberFormat="1" applyFont="1" applyFill="1" applyBorder="1" applyAlignment="1" applyProtection="1">
      <alignment horizontal="right" vertical="center"/>
    </xf>
    <xf numFmtId="164" fontId="15" fillId="0" borderId="2" xfId="2" applyNumberFormat="1" applyFont="1" applyFill="1" applyBorder="1" applyAlignment="1" applyProtection="1">
      <alignment horizontal="right" vertical="center"/>
    </xf>
    <xf numFmtId="165" fontId="15" fillId="0" borderId="1" xfId="1" applyNumberFormat="1" applyFont="1" applyBorder="1" applyAlignment="1">
      <alignment horizontal="right" vertical="center"/>
    </xf>
    <xf numFmtId="165" fontId="15" fillId="0" borderId="2" xfId="1" applyNumberFormat="1" applyFont="1" applyBorder="1" applyAlignment="1">
      <alignment horizontal="right" vertical="center"/>
    </xf>
    <xf numFmtId="49" fontId="15" fillId="0" borderId="4" xfId="1" applyNumberFormat="1" applyFont="1" applyBorder="1" applyAlignment="1">
      <alignment horizontal="center" vertical="center"/>
    </xf>
    <xf numFmtId="43" fontId="15" fillId="0" borderId="3" xfId="2" applyFont="1" applyBorder="1" applyAlignment="1">
      <alignment horizontal="right" vertical="center"/>
    </xf>
    <xf numFmtId="49" fontId="11" fillId="0" borderId="0" xfId="1" applyNumberFormat="1" applyFont="1" applyAlignment="1">
      <alignment horizontal="left" vertical="center"/>
    </xf>
    <xf numFmtId="1" fontId="11" fillId="0" borderId="0" xfId="1" applyNumberFormat="1" applyFont="1" applyAlignment="1">
      <alignment horizontal="left" vertical="center" wrapText="1"/>
    </xf>
    <xf numFmtId="49" fontId="15" fillId="0" borderId="6" xfId="1" applyNumberFormat="1" applyFont="1" applyBorder="1" applyAlignment="1">
      <alignment horizontal="center" vertical="center"/>
    </xf>
    <xf numFmtId="49" fontId="15" fillId="0" borderId="7" xfId="1" applyNumberFormat="1" applyFont="1" applyBorder="1" applyAlignment="1">
      <alignment horizontal="center" vertical="center"/>
    </xf>
    <xf numFmtId="49" fontId="15" fillId="0" borderId="8" xfId="1" applyNumberFormat="1" applyFont="1" applyBorder="1" applyAlignment="1">
      <alignment horizontal="center" vertical="center"/>
    </xf>
    <xf numFmtId="164" fontId="15" fillId="0" borderId="3" xfId="2" applyNumberFormat="1" applyFont="1" applyFill="1" applyBorder="1" applyAlignment="1" applyProtection="1">
      <alignment horizontal="center" vertical="center"/>
    </xf>
    <xf numFmtId="0" fontId="9" fillId="2" borderId="3" xfId="1" applyFont="1" applyFill="1" applyBorder="1" applyAlignment="1">
      <alignment horizontal="center" vertical="center"/>
    </xf>
    <xf numFmtId="49" fontId="15" fillId="0" borderId="3" xfId="1" applyNumberFormat="1" applyFont="1" applyBorder="1" applyAlignment="1">
      <alignment horizontal="center" vertical="center" wrapText="1"/>
    </xf>
    <xf numFmtId="49" fontId="2" fillId="0" borderId="1" xfId="1" applyNumberFormat="1" applyFont="1" applyBorder="1" applyAlignment="1">
      <alignment horizontal="left" vertical="center" wrapText="1"/>
    </xf>
    <xf numFmtId="49" fontId="2" fillId="0" borderId="2" xfId="1" applyNumberFormat="1" applyFont="1" applyBorder="1" applyAlignment="1">
      <alignment horizontal="left" vertical="center" wrapText="1"/>
    </xf>
    <xf numFmtId="164" fontId="2" fillId="0" borderId="1" xfId="2" applyNumberFormat="1" applyFont="1" applyFill="1" applyBorder="1" applyAlignment="1" applyProtection="1">
      <alignment horizontal="center" vertical="center"/>
    </xf>
    <xf numFmtId="164" fontId="2" fillId="0" borderId="2" xfId="2" applyNumberFormat="1" applyFont="1" applyFill="1" applyBorder="1" applyAlignment="1" applyProtection="1">
      <alignment horizontal="center" vertical="center"/>
    </xf>
    <xf numFmtId="49" fontId="9" fillId="0" borderId="5" xfId="1" applyNumberFormat="1" applyFont="1" applyBorder="1" applyAlignment="1">
      <alignment horizontal="center" vertical="center" wrapText="1"/>
    </xf>
    <xf numFmtId="49" fontId="15" fillId="0" borderId="11" xfId="1" applyNumberFormat="1" applyFont="1" applyBorder="1" applyAlignment="1">
      <alignment horizontal="center" vertical="center" wrapText="1"/>
    </xf>
    <xf numFmtId="43" fontId="9" fillId="0" borderId="5" xfId="4" applyFont="1" applyBorder="1" applyAlignment="1">
      <alignment horizontal="center" vertical="center" wrapText="1"/>
    </xf>
    <xf numFmtId="43" fontId="9" fillId="0" borderId="11" xfId="4" applyFont="1" applyBorder="1" applyAlignment="1">
      <alignment horizontal="center" vertical="center" wrapText="1"/>
    </xf>
    <xf numFmtId="43" fontId="9" fillId="0" borderId="6" xfId="4" applyFont="1" applyBorder="1" applyAlignment="1">
      <alignment horizontal="center" vertical="center" wrapText="1"/>
    </xf>
    <xf numFmtId="43" fontId="9" fillId="0" borderId="8" xfId="4" applyFont="1" applyBorder="1" applyAlignment="1">
      <alignment horizontal="center" vertical="center" wrapText="1"/>
    </xf>
    <xf numFmtId="43" fontId="9" fillId="0" borderId="14" xfId="4" applyFont="1" applyBorder="1" applyAlignment="1">
      <alignment horizontal="center" vertical="center" wrapText="1"/>
    </xf>
    <xf numFmtId="43" fontId="9" fillId="0" borderId="15" xfId="4" applyFont="1" applyBorder="1" applyAlignment="1">
      <alignment horizontal="center" vertical="center" wrapText="1"/>
    </xf>
    <xf numFmtId="0" fontId="8" fillId="0" borderId="0" xfId="1" applyFont="1" applyAlignment="1">
      <alignment horizontal="center"/>
    </xf>
    <xf numFmtId="49" fontId="9" fillId="0" borderId="14" xfId="1" applyNumberFormat="1" applyFont="1" applyBorder="1" applyAlignment="1">
      <alignment horizontal="left" vertical="center"/>
    </xf>
    <xf numFmtId="49" fontId="9" fillId="0" borderId="16" xfId="1" applyNumberFormat="1" applyFont="1" applyBorder="1" applyAlignment="1">
      <alignment horizontal="left" vertical="center"/>
    </xf>
    <xf numFmtId="49" fontId="9" fillId="0" borderId="15" xfId="1" applyNumberFormat="1" applyFont="1" applyBorder="1" applyAlignment="1">
      <alignment horizontal="left" vertical="center"/>
    </xf>
    <xf numFmtId="0" fontId="11" fillId="0" borderId="0" xfId="1" applyFont="1" applyAlignment="1">
      <alignment horizontal="left" vertical="top" wrapText="1"/>
    </xf>
    <xf numFmtId="0" fontId="9" fillId="2" borderId="1"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2" xfId="1" applyFont="1" applyFill="1" applyBorder="1" applyAlignment="1">
      <alignment horizontal="center" vertical="center"/>
    </xf>
    <xf numFmtId="165" fontId="15" fillId="0" borderId="3" xfId="1" applyNumberFormat="1" applyFont="1" applyBorder="1" applyAlignment="1">
      <alignment horizontal="right" vertical="center"/>
    </xf>
    <xf numFmtId="49" fontId="15" fillId="0" borderId="1" xfId="1" applyNumberFormat="1" applyFont="1" applyBorder="1" applyAlignment="1">
      <alignment horizontal="left" vertical="center"/>
    </xf>
    <xf numFmtId="49" fontId="15" fillId="0" borderId="4" xfId="1" applyNumberFormat="1" applyFont="1" applyBorder="1" applyAlignment="1">
      <alignment horizontal="left" vertical="center"/>
    </xf>
    <xf numFmtId="49" fontId="15" fillId="0" borderId="2" xfId="1" applyNumberFormat="1" applyFont="1" applyBorder="1" applyAlignment="1">
      <alignment horizontal="left" vertical="center"/>
    </xf>
    <xf numFmtId="49" fontId="9" fillId="0" borderId="3" xfId="1" applyNumberFormat="1" applyFont="1" applyBorder="1" applyAlignment="1">
      <alignment horizontal="center" vertical="center"/>
    </xf>
    <xf numFmtId="49" fontId="15" fillId="0" borderId="3" xfId="1" applyNumberFormat="1" applyFont="1" applyBorder="1" applyAlignment="1">
      <alignment horizontal="center" vertical="center"/>
    </xf>
    <xf numFmtId="164" fontId="9" fillId="3" borderId="3" xfId="2" applyNumberFormat="1" applyFont="1" applyFill="1" applyBorder="1" applyAlignment="1" applyProtection="1">
      <alignment horizontal="center" vertical="center"/>
    </xf>
    <xf numFmtId="49" fontId="13" fillId="0" borderId="0" xfId="1" applyNumberFormat="1" applyFont="1" applyAlignment="1">
      <alignment horizontal="center" vertical="justify"/>
    </xf>
  </cellXfs>
  <cellStyles count="5">
    <cellStyle name="Normal" xfId="0" builtinId="0"/>
    <cellStyle name="Normal 2" xfId="1"/>
    <cellStyle name="Vírgula" xfId="4" builtinId="3"/>
    <cellStyle name="Vírgula 3" xfId="2"/>
    <cellStyle name="Vírgula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IS257"/>
  <sheetViews>
    <sheetView tabSelected="1" zoomScale="55" zoomScaleNormal="55" zoomScaleSheetLayoutView="55" workbookViewId="0">
      <selection activeCell="A25" sqref="A25:B25"/>
    </sheetView>
  </sheetViews>
  <sheetFormatPr defaultColWidth="0" defaultRowHeight="25.5" x14ac:dyDescent="0.25"/>
  <cols>
    <col min="1" max="1" width="43" style="15" customWidth="1"/>
    <col min="2" max="4" width="43" style="16" customWidth="1"/>
    <col min="5" max="5" width="43" style="17" customWidth="1"/>
    <col min="6" max="6" width="43" style="1" customWidth="1"/>
    <col min="7" max="7" width="38.140625" style="12" customWidth="1"/>
    <col min="8" max="8" width="46.140625" style="13" bestFit="1" customWidth="1"/>
    <col min="9" max="9" width="28.7109375" style="14" bestFit="1" customWidth="1"/>
    <col min="10" max="10" width="20.85546875" style="14" bestFit="1" customWidth="1"/>
    <col min="11" max="12" width="9.140625" style="14" customWidth="1"/>
    <col min="13" max="13" width="1.7109375" style="14" customWidth="1"/>
    <col min="14" max="25" width="9.140625" style="14" customWidth="1"/>
    <col min="26" max="26" width="1.42578125" style="14" customWidth="1"/>
    <col min="27" max="49" width="9.140625" style="14" customWidth="1"/>
    <col min="50" max="50" width="1.28515625" style="14" customWidth="1"/>
    <col min="51" max="71" width="9.140625" style="14" customWidth="1"/>
    <col min="72" max="72" width="1.28515625" style="14" customWidth="1"/>
    <col min="73" max="90" width="9.140625" style="14" customWidth="1"/>
    <col min="91" max="91" width="0.42578125" style="14" customWidth="1"/>
    <col min="92" max="92" width="1.140625" style="14" customWidth="1"/>
    <col min="93" max="115" width="9.140625" style="14" customWidth="1"/>
    <col min="116" max="116" width="1.7109375" style="14" customWidth="1"/>
    <col min="117" max="162" width="9.140625" style="14" customWidth="1"/>
    <col min="163" max="163" width="3.42578125" style="14" customWidth="1"/>
    <col min="164" max="186" width="9.140625" style="14" customWidth="1"/>
    <col min="187" max="187" width="2" style="14" customWidth="1"/>
    <col min="188" max="188" width="8" style="14" customWidth="1"/>
    <col min="189" max="193" width="9.140625" style="14" customWidth="1"/>
    <col min="194" max="194" width="8.7109375" style="14" customWidth="1"/>
    <col min="195" max="203" width="9.140625" style="14" customWidth="1"/>
    <col min="204" max="204" width="3.7109375" style="14" customWidth="1"/>
    <col min="205" max="206" width="9.140625" style="14" customWidth="1"/>
    <col min="207" max="207" width="2" style="14" customWidth="1"/>
    <col min="208" max="208" width="8" style="14" customWidth="1"/>
    <col min="209" max="213" width="9.140625" style="14" customWidth="1"/>
    <col min="214" max="214" width="8.7109375" style="14" customWidth="1"/>
    <col min="215" max="223" width="9.140625" style="14" customWidth="1"/>
    <col min="224" max="224" width="3.7109375" style="14" customWidth="1"/>
    <col min="225" max="226" width="9.140625" style="14" customWidth="1"/>
    <col min="227" max="227" width="2" style="14" customWidth="1"/>
    <col min="228" max="228" width="8" style="14" customWidth="1"/>
    <col min="229" max="233" width="9.140625" style="14" customWidth="1"/>
    <col min="234" max="234" width="8.7109375" style="14" customWidth="1"/>
    <col min="235" max="243" width="9.140625" style="14" customWidth="1"/>
    <col min="244" max="244" width="3.7109375" style="14" customWidth="1"/>
    <col min="245" max="245" width="9.140625" style="14" customWidth="1"/>
    <col min="246" max="253" width="0" style="14" hidden="1" customWidth="1"/>
    <col min="254" max="16384" width="9.140625" style="14" hidden="1"/>
  </cols>
  <sheetData>
    <row r="7" spans="1:8" ht="30" customHeight="1" x14ac:dyDescent="0.25">
      <c r="A7" s="222"/>
      <c r="B7" s="222"/>
      <c r="C7" s="222"/>
      <c r="D7" s="222"/>
      <c r="E7" s="222"/>
      <c r="F7" s="11"/>
    </row>
    <row r="8" spans="1:8" ht="30" customHeight="1" x14ac:dyDescent="0.25">
      <c r="A8" s="222"/>
      <c r="B8" s="222"/>
      <c r="C8" s="222"/>
      <c r="D8" s="222"/>
      <c r="E8" s="222"/>
      <c r="F8" s="11"/>
    </row>
    <row r="9" spans="1:8" ht="30" customHeight="1" x14ac:dyDescent="0.25">
      <c r="A9" s="243" t="s">
        <v>94</v>
      </c>
      <c r="B9" s="243"/>
      <c r="C9" s="243"/>
      <c r="D9" s="243"/>
      <c r="E9" s="243"/>
      <c r="F9" s="243"/>
    </row>
    <row r="10" spans="1:8" ht="30" customHeight="1" x14ac:dyDescent="0.25">
      <c r="A10" s="243" t="s">
        <v>1</v>
      </c>
      <c r="B10" s="243"/>
      <c r="C10" s="243"/>
      <c r="D10" s="243"/>
      <c r="E10" s="243"/>
      <c r="F10" s="243"/>
    </row>
    <row r="11" spans="1:8" ht="30" customHeight="1" x14ac:dyDescent="0.25"/>
    <row r="12" spans="1:8" s="11" customFormat="1" ht="30" customHeight="1" x14ac:dyDescent="0.25">
      <c r="A12" s="18" t="s">
        <v>87</v>
      </c>
      <c r="B12" s="19"/>
      <c r="C12" s="19"/>
      <c r="D12" s="19"/>
      <c r="E12" s="19"/>
      <c r="G12" s="12"/>
      <c r="H12" s="13"/>
    </row>
    <row r="13" spans="1:8" s="11" customFormat="1" ht="30" customHeight="1" x14ac:dyDescent="0.25">
      <c r="A13" s="18" t="s">
        <v>88</v>
      </c>
      <c r="B13" s="19"/>
      <c r="C13" s="19"/>
      <c r="D13" s="19"/>
      <c r="E13" s="19"/>
      <c r="G13" s="12"/>
      <c r="H13" s="13"/>
    </row>
    <row r="14" spans="1:8" s="11" customFormat="1" ht="30" customHeight="1" x14ac:dyDescent="0.25">
      <c r="A14" s="18" t="s">
        <v>89</v>
      </c>
      <c r="B14" s="19"/>
      <c r="C14" s="19"/>
      <c r="D14" s="19"/>
      <c r="E14" s="19"/>
      <c r="G14" s="12"/>
      <c r="H14" s="13"/>
    </row>
    <row r="15" spans="1:8" s="11" customFormat="1" ht="30" customHeight="1" x14ac:dyDescent="0.25">
      <c r="A15" s="18" t="s">
        <v>90</v>
      </c>
      <c r="B15" s="19"/>
      <c r="C15" s="19"/>
      <c r="D15" s="19"/>
      <c r="E15" s="19"/>
      <c r="G15" s="12"/>
      <c r="H15" s="13"/>
    </row>
    <row r="16" spans="1:8" s="11" customFormat="1" ht="30" customHeight="1" x14ac:dyDescent="0.25">
      <c r="A16" s="18" t="s">
        <v>91</v>
      </c>
      <c r="B16" s="19"/>
      <c r="C16" s="19"/>
      <c r="D16" s="19"/>
      <c r="E16" s="19"/>
      <c r="G16" s="12"/>
      <c r="H16" s="13"/>
    </row>
    <row r="17" spans="1:9" s="11" customFormat="1" ht="30" customHeight="1" x14ac:dyDescent="0.25">
      <c r="A17" s="18" t="s">
        <v>259</v>
      </c>
      <c r="B17" s="19"/>
      <c r="C17" s="19"/>
      <c r="D17" s="19"/>
      <c r="E17" s="19"/>
      <c r="G17" s="12"/>
      <c r="H17" s="13"/>
    </row>
    <row r="18" spans="1:9" s="11" customFormat="1" ht="32.25" customHeight="1" x14ac:dyDescent="0.25">
      <c r="A18" s="246" t="s">
        <v>105</v>
      </c>
      <c r="B18" s="246"/>
      <c r="C18" s="246"/>
      <c r="D18" s="246"/>
      <c r="E18" s="246"/>
      <c r="F18" s="246"/>
      <c r="G18" s="20"/>
      <c r="H18" s="13"/>
    </row>
    <row r="19" spans="1:9" s="11" customFormat="1" ht="32.25" customHeight="1" x14ac:dyDescent="0.25">
      <c r="A19" s="246"/>
      <c r="B19" s="246"/>
      <c r="C19" s="246"/>
      <c r="D19" s="246"/>
      <c r="E19" s="246"/>
      <c r="F19" s="246"/>
      <c r="G19" s="20"/>
      <c r="H19" s="13"/>
    </row>
    <row r="20" spans="1:9" s="11" customFormat="1" ht="37.5" customHeight="1" x14ac:dyDescent="0.25">
      <c r="A20" s="246"/>
      <c r="B20" s="246"/>
      <c r="C20" s="246"/>
      <c r="D20" s="246"/>
      <c r="E20" s="246"/>
      <c r="F20" s="246"/>
      <c r="G20" s="20"/>
      <c r="H20" s="13"/>
    </row>
    <row r="21" spans="1:9" s="11" customFormat="1" ht="30" customHeight="1" x14ac:dyDescent="0.25">
      <c r="A21" s="18" t="s">
        <v>102</v>
      </c>
      <c r="B21" s="19"/>
      <c r="C21" s="19"/>
      <c r="D21" s="19"/>
      <c r="E21" s="19"/>
      <c r="F21" s="1"/>
      <c r="G21" s="12"/>
      <c r="H21" s="13"/>
    </row>
    <row r="22" spans="1:9" s="11" customFormat="1" ht="30" customHeight="1" x14ac:dyDescent="0.25">
      <c r="A22" s="18" t="s">
        <v>92</v>
      </c>
      <c r="B22" s="19"/>
      <c r="C22" s="19"/>
      <c r="D22" s="19"/>
      <c r="E22" s="19"/>
      <c r="F22" s="1"/>
      <c r="G22" s="12"/>
    </row>
    <row r="23" spans="1:9" ht="30" customHeight="1" thickBot="1" x14ac:dyDescent="0.3">
      <c r="A23" s="21"/>
      <c r="B23" s="22"/>
      <c r="C23" s="22"/>
      <c r="D23" s="22"/>
      <c r="E23" s="19"/>
      <c r="G23" s="219"/>
    </row>
    <row r="24" spans="1:9" s="11" customFormat="1" ht="37.5" customHeight="1" thickBot="1" x14ac:dyDescent="0.3">
      <c r="A24" s="244" t="s">
        <v>2</v>
      </c>
      <c r="B24" s="245"/>
      <c r="C24" s="23" t="s">
        <v>3</v>
      </c>
      <c r="D24" s="23" t="s">
        <v>4</v>
      </c>
      <c r="E24" s="244" t="s">
        <v>5</v>
      </c>
      <c r="F24" s="245"/>
      <c r="G24" s="12"/>
      <c r="H24" s="13"/>
    </row>
    <row r="25" spans="1:9" s="27" customFormat="1" ht="193.5" customHeight="1" thickBot="1" x14ac:dyDescent="0.3">
      <c r="A25" s="247" t="s">
        <v>244</v>
      </c>
      <c r="B25" s="248"/>
      <c r="C25" s="94">
        <v>45338</v>
      </c>
      <c r="D25" s="94">
        <v>45838</v>
      </c>
      <c r="E25" s="249">
        <v>385718.24</v>
      </c>
      <c r="F25" s="250"/>
      <c r="G25" s="24"/>
      <c r="H25" s="25"/>
      <c r="I25" s="26"/>
    </row>
    <row r="26" spans="1:9" s="27" customFormat="1" ht="193.5" customHeight="1" thickBot="1" x14ac:dyDescent="0.3">
      <c r="A26" s="247" t="s">
        <v>245</v>
      </c>
      <c r="B26" s="248"/>
      <c r="C26" s="94">
        <v>45343</v>
      </c>
      <c r="D26" s="94">
        <v>45838</v>
      </c>
      <c r="E26" s="249">
        <v>364520.59</v>
      </c>
      <c r="F26" s="250"/>
      <c r="G26" s="24"/>
      <c r="H26" s="25"/>
      <c r="I26" s="26"/>
    </row>
    <row r="27" spans="1:9" s="27" customFormat="1" ht="193.5" customHeight="1" thickBot="1" x14ac:dyDescent="0.3">
      <c r="A27" s="247" t="s">
        <v>246</v>
      </c>
      <c r="B27" s="248"/>
      <c r="C27" s="94">
        <v>45372</v>
      </c>
      <c r="D27" s="94">
        <v>45838</v>
      </c>
      <c r="E27" s="249">
        <v>385610.63</v>
      </c>
      <c r="F27" s="250"/>
      <c r="G27" s="24"/>
      <c r="H27" s="25"/>
      <c r="I27" s="26"/>
    </row>
    <row r="28" spans="1:9" s="27" customFormat="1" ht="193.5" customHeight="1" thickBot="1" x14ac:dyDescent="0.3">
      <c r="A28" s="247" t="s">
        <v>247</v>
      </c>
      <c r="B28" s="248"/>
      <c r="C28" s="94">
        <v>45376</v>
      </c>
      <c r="D28" s="94">
        <v>45838</v>
      </c>
      <c r="E28" s="249">
        <v>136003.53</v>
      </c>
      <c r="F28" s="250"/>
      <c r="G28" s="24"/>
      <c r="H28" s="25"/>
      <c r="I28" s="26"/>
    </row>
    <row r="29" spans="1:9" s="27" customFormat="1" ht="193.5" customHeight="1" thickBot="1" x14ac:dyDescent="0.3">
      <c r="A29" s="247" t="s">
        <v>248</v>
      </c>
      <c r="B29" s="248"/>
      <c r="C29" s="94">
        <v>45401</v>
      </c>
      <c r="D29" s="94">
        <v>45838</v>
      </c>
      <c r="E29" s="249">
        <v>2933.47</v>
      </c>
      <c r="F29" s="250"/>
      <c r="G29" s="24"/>
      <c r="H29" s="25"/>
      <c r="I29" s="26"/>
    </row>
    <row r="30" spans="1:9" s="27" customFormat="1" ht="201" customHeight="1" thickBot="1" x14ac:dyDescent="0.3">
      <c r="A30" s="247" t="s">
        <v>249</v>
      </c>
      <c r="B30" s="248"/>
      <c r="C30" s="94">
        <v>45490</v>
      </c>
      <c r="D30" s="94">
        <v>45838</v>
      </c>
      <c r="E30" s="249">
        <v>386064.72</v>
      </c>
      <c r="F30" s="250"/>
      <c r="G30" s="24"/>
      <c r="H30" s="25"/>
      <c r="I30" s="26"/>
    </row>
    <row r="31" spans="1:9" s="27" customFormat="1" ht="236.25" customHeight="1" thickBot="1" x14ac:dyDescent="0.3">
      <c r="A31" s="247" t="s">
        <v>250</v>
      </c>
      <c r="B31" s="248"/>
      <c r="C31" s="94">
        <v>45484</v>
      </c>
      <c r="D31" s="94">
        <v>45838</v>
      </c>
      <c r="E31" s="249">
        <f>5401092.68*12</f>
        <v>64813112.159999996</v>
      </c>
      <c r="F31" s="250"/>
      <c r="G31" s="24"/>
      <c r="H31" s="25"/>
      <c r="I31" s="26"/>
    </row>
    <row r="32" spans="1:9" s="27" customFormat="1" ht="210" customHeight="1" thickBot="1" x14ac:dyDescent="0.3">
      <c r="A32" s="247" t="s">
        <v>251</v>
      </c>
      <c r="B32" s="248"/>
      <c r="C32" s="94">
        <v>45490</v>
      </c>
      <c r="D32" s="94">
        <v>45838</v>
      </c>
      <c r="E32" s="249">
        <v>34194.31</v>
      </c>
      <c r="F32" s="250"/>
      <c r="G32" s="24"/>
      <c r="H32" s="25"/>
      <c r="I32" s="26"/>
    </row>
    <row r="33" spans="1:9" s="27" customFormat="1" ht="215.25" customHeight="1" thickBot="1" x14ac:dyDescent="0.3">
      <c r="A33" s="247" t="s">
        <v>252</v>
      </c>
      <c r="B33" s="248"/>
      <c r="C33" s="94">
        <v>45490</v>
      </c>
      <c r="D33" s="94">
        <v>45838</v>
      </c>
      <c r="E33" s="249">
        <v>39805.08</v>
      </c>
      <c r="F33" s="250"/>
      <c r="G33" s="24"/>
      <c r="H33" s="25"/>
      <c r="I33" s="26"/>
    </row>
    <row r="34" spans="1:9" s="27" customFormat="1" ht="215.25" customHeight="1" thickBot="1" x14ac:dyDescent="0.3">
      <c r="A34" s="247" t="s">
        <v>253</v>
      </c>
      <c r="B34" s="248"/>
      <c r="C34" s="94">
        <v>45125</v>
      </c>
      <c r="D34" s="94">
        <v>45838</v>
      </c>
      <c r="E34" s="249">
        <v>1001186.5</v>
      </c>
      <c r="F34" s="250"/>
      <c r="G34" s="24"/>
      <c r="H34" s="25"/>
      <c r="I34" s="26"/>
    </row>
    <row r="35" spans="1:9" s="27" customFormat="1" ht="182.25" customHeight="1" thickBot="1" x14ac:dyDescent="0.3">
      <c r="A35" s="247" t="s">
        <v>254</v>
      </c>
      <c r="B35" s="248"/>
      <c r="C35" s="94">
        <v>45656</v>
      </c>
      <c r="D35" s="94">
        <v>45838</v>
      </c>
      <c r="E35" s="249">
        <v>1158194.1599999999</v>
      </c>
      <c r="F35" s="250"/>
      <c r="G35" s="24"/>
      <c r="H35" s="25"/>
      <c r="I35" s="26"/>
    </row>
    <row r="36" spans="1:9" s="11" customFormat="1" ht="60" customHeight="1" thickBot="1" x14ac:dyDescent="0.3">
      <c r="A36" s="244" t="s">
        <v>6</v>
      </c>
      <c r="B36" s="255"/>
      <c r="C36" s="255"/>
      <c r="D36" s="255"/>
      <c r="E36" s="255"/>
      <c r="F36" s="245"/>
      <c r="G36" s="12"/>
      <c r="H36" s="13"/>
    </row>
    <row r="37" spans="1:9" s="11" customFormat="1" ht="101.25" customHeight="1" thickBot="1" x14ac:dyDescent="0.3">
      <c r="A37" s="28" t="s">
        <v>83</v>
      </c>
      <c r="B37" s="28" t="s">
        <v>7</v>
      </c>
      <c r="C37" s="29" t="s">
        <v>8</v>
      </c>
      <c r="D37" s="30" t="s">
        <v>9</v>
      </c>
      <c r="E37" s="264" t="s">
        <v>10</v>
      </c>
      <c r="F37" s="264"/>
      <c r="G37" s="12"/>
      <c r="H37" s="13"/>
    </row>
    <row r="38" spans="1:9" s="11" customFormat="1" ht="28.5" customHeight="1" thickBot="1" x14ac:dyDescent="0.35">
      <c r="A38" s="179">
        <v>45292</v>
      </c>
      <c r="B38" s="215">
        <v>4235323.0199999996</v>
      </c>
      <c r="C38" s="160">
        <v>45316</v>
      </c>
      <c r="D38" s="161" t="s">
        <v>112</v>
      </c>
      <c r="E38" s="223">
        <v>4235323.0199999996</v>
      </c>
      <c r="F38" s="224"/>
      <c r="G38" s="31"/>
      <c r="H38" s="13"/>
    </row>
    <row r="39" spans="1:9" s="11" customFormat="1" ht="28.5" customHeight="1" thickBot="1" x14ac:dyDescent="0.35">
      <c r="A39" s="227">
        <v>45323</v>
      </c>
      <c r="B39" s="229">
        <v>6768521.4800000004</v>
      </c>
      <c r="C39" s="160">
        <v>45329</v>
      </c>
      <c r="D39" s="161" t="s">
        <v>117</v>
      </c>
      <c r="E39" s="231">
        <f>685848.9+385718.24+364520.59+1821755.9+1887420.15+349673.71+726151.91+130616.25+22592.64+21436.25+372786.94</f>
        <v>6768521.4799999995</v>
      </c>
      <c r="F39" s="232"/>
      <c r="G39" s="31"/>
      <c r="H39" s="13"/>
    </row>
    <row r="40" spans="1:9" s="11" customFormat="1" ht="28.5" customHeight="1" thickBot="1" x14ac:dyDescent="0.35">
      <c r="A40" s="228"/>
      <c r="B40" s="230"/>
      <c r="C40" s="160">
        <v>45341</v>
      </c>
      <c r="D40" s="161" t="s">
        <v>118</v>
      </c>
      <c r="E40" s="233"/>
      <c r="F40" s="234"/>
      <c r="G40" s="31"/>
      <c r="H40" s="13"/>
    </row>
    <row r="41" spans="1:9" s="11" customFormat="1" ht="28.5" customHeight="1" thickBot="1" x14ac:dyDescent="0.35">
      <c r="A41" s="228"/>
      <c r="B41" s="230"/>
      <c r="C41" s="160">
        <v>45348</v>
      </c>
      <c r="D41" s="161" t="s">
        <v>119</v>
      </c>
      <c r="E41" s="233"/>
      <c r="F41" s="234"/>
      <c r="G41" s="31"/>
      <c r="H41" s="13"/>
    </row>
    <row r="42" spans="1:9" s="11" customFormat="1" ht="28.5" customHeight="1" thickBot="1" x14ac:dyDescent="0.35">
      <c r="A42" s="228"/>
      <c r="B42" s="230"/>
      <c r="C42" s="160">
        <v>45349</v>
      </c>
      <c r="D42" s="161" t="s">
        <v>120</v>
      </c>
      <c r="E42" s="233"/>
      <c r="F42" s="234"/>
      <c r="G42" s="31"/>
      <c r="H42" s="13"/>
    </row>
    <row r="43" spans="1:9" s="11" customFormat="1" ht="28.5" customHeight="1" thickBot="1" x14ac:dyDescent="0.35">
      <c r="A43" s="228"/>
      <c r="B43" s="230"/>
      <c r="C43" s="160">
        <v>45349</v>
      </c>
      <c r="D43" s="161" t="s">
        <v>121</v>
      </c>
      <c r="E43" s="233"/>
      <c r="F43" s="234"/>
      <c r="G43" s="31"/>
      <c r="H43" s="13"/>
    </row>
    <row r="44" spans="1:9" s="11" customFormat="1" ht="28.5" customHeight="1" thickBot="1" x14ac:dyDescent="0.3">
      <c r="A44" s="228"/>
      <c r="B44" s="230"/>
      <c r="C44" s="160">
        <v>45349</v>
      </c>
      <c r="D44" s="161" t="s">
        <v>122</v>
      </c>
      <c r="E44" s="233"/>
      <c r="F44" s="234"/>
      <c r="G44" s="162"/>
      <c r="H44" s="13"/>
    </row>
    <row r="45" spans="1:9" s="11" customFormat="1" ht="28.5" customHeight="1" thickBot="1" x14ac:dyDescent="0.35">
      <c r="A45" s="228"/>
      <c r="B45" s="230"/>
      <c r="C45" s="160">
        <v>45351</v>
      </c>
      <c r="D45" s="161" t="s">
        <v>123</v>
      </c>
      <c r="E45" s="233"/>
      <c r="F45" s="234"/>
      <c r="G45" s="31"/>
      <c r="H45" s="13"/>
    </row>
    <row r="46" spans="1:9" s="11" customFormat="1" ht="28.5" customHeight="1" thickBot="1" x14ac:dyDescent="0.35">
      <c r="A46" s="228"/>
      <c r="B46" s="230"/>
      <c r="C46" s="160">
        <v>45351</v>
      </c>
      <c r="D46" s="161" t="s">
        <v>124</v>
      </c>
      <c r="E46" s="233"/>
      <c r="F46" s="234"/>
      <c r="G46" s="31"/>
      <c r="H46" s="13"/>
    </row>
    <row r="47" spans="1:9" s="11" customFormat="1" ht="28.5" customHeight="1" thickBot="1" x14ac:dyDescent="0.35">
      <c r="A47" s="228"/>
      <c r="B47" s="230"/>
      <c r="C47" s="160">
        <v>45351</v>
      </c>
      <c r="D47" s="161" t="s">
        <v>125</v>
      </c>
      <c r="E47" s="233"/>
      <c r="F47" s="234"/>
      <c r="G47" s="31"/>
      <c r="H47" s="13"/>
    </row>
    <row r="48" spans="1:9" s="11" customFormat="1" ht="28.5" customHeight="1" thickBot="1" x14ac:dyDescent="0.35">
      <c r="A48" s="228"/>
      <c r="B48" s="230"/>
      <c r="C48" s="160">
        <v>45351</v>
      </c>
      <c r="D48" s="161" t="s">
        <v>126</v>
      </c>
      <c r="E48" s="233"/>
      <c r="F48" s="234"/>
      <c r="G48" s="31"/>
      <c r="H48" s="13"/>
    </row>
    <row r="49" spans="1:8" s="11" customFormat="1" ht="28.5" customHeight="1" thickBot="1" x14ac:dyDescent="0.35">
      <c r="A49" s="228"/>
      <c r="B49" s="230"/>
      <c r="C49" s="160">
        <v>45351</v>
      </c>
      <c r="D49" s="161" t="s">
        <v>127</v>
      </c>
      <c r="E49" s="233"/>
      <c r="F49" s="234"/>
      <c r="G49" s="31"/>
      <c r="H49" s="13"/>
    </row>
    <row r="50" spans="1:8" s="11" customFormat="1" ht="28.5" customHeight="1" thickBot="1" x14ac:dyDescent="0.35">
      <c r="A50" s="227">
        <v>45352</v>
      </c>
      <c r="B50" s="229">
        <v>5552128.7000000002</v>
      </c>
      <c r="C50" s="160">
        <v>45352</v>
      </c>
      <c r="D50" s="161" t="s">
        <v>135</v>
      </c>
      <c r="E50" s="231">
        <f>225142.86+829686.02+312444.78+73165.85+38592+118267.55+349673.71+1783399.93+1821755.9</f>
        <v>5552128.5999999996</v>
      </c>
      <c r="F50" s="232"/>
      <c r="G50" s="31"/>
      <c r="H50" s="13"/>
    </row>
    <row r="51" spans="1:8" s="11" customFormat="1" ht="28.5" customHeight="1" thickBot="1" x14ac:dyDescent="0.35">
      <c r="A51" s="228"/>
      <c r="B51" s="230"/>
      <c r="C51" s="160">
        <v>45373</v>
      </c>
      <c r="D51" s="161" t="s">
        <v>136</v>
      </c>
      <c r="E51" s="233"/>
      <c r="F51" s="234"/>
      <c r="G51" s="31"/>
      <c r="H51" s="13"/>
    </row>
    <row r="52" spans="1:8" s="11" customFormat="1" ht="28.5" customHeight="1" thickBot="1" x14ac:dyDescent="0.35">
      <c r="A52" s="228"/>
      <c r="B52" s="230"/>
      <c r="C52" s="160">
        <v>45376</v>
      </c>
      <c r="D52" s="161" t="s">
        <v>137</v>
      </c>
      <c r="E52" s="233"/>
      <c r="F52" s="234"/>
      <c r="G52" s="31"/>
      <c r="H52" s="13"/>
    </row>
    <row r="53" spans="1:8" s="11" customFormat="1" ht="28.5" customHeight="1" thickBot="1" x14ac:dyDescent="0.35">
      <c r="A53" s="228"/>
      <c r="B53" s="230"/>
      <c r="C53" s="160">
        <v>45376</v>
      </c>
      <c r="D53" s="161" t="s">
        <v>138</v>
      </c>
      <c r="E53" s="233"/>
      <c r="F53" s="234"/>
      <c r="G53" s="31"/>
      <c r="H53" s="13"/>
    </row>
    <row r="54" spans="1:8" s="11" customFormat="1" ht="28.5" customHeight="1" thickBot="1" x14ac:dyDescent="0.35">
      <c r="A54" s="228"/>
      <c r="B54" s="230"/>
      <c r="C54" s="160">
        <v>45377</v>
      </c>
      <c r="D54" s="161" t="s">
        <v>139</v>
      </c>
      <c r="E54" s="233"/>
      <c r="F54" s="234"/>
      <c r="G54" s="31"/>
      <c r="H54" s="13"/>
    </row>
    <row r="55" spans="1:8" s="11" customFormat="1" ht="28.5" customHeight="1" thickBot="1" x14ac:dyDescent="0.35">
      <c r="A55" s="228"/>
      <c r="B55" s="230"/>
      <c r="C55" s="160">
        <v>45377</v>
      </c>
      <c r="D55" s="161" t="s">
        <v>140</v>
      </c>
      <c r="E55" s="233"/>
      <c r="F55" s="234"/>
      <c r="G55" s="31"/>
      <c r="H55" s="13"/>
    </row>
    <row r="56" spans="1:8" s="11" customFormat="1" ht="28.5" customHeight="1" thickBot="1" x14ac:dyDescent="0.35">
      <c r="A56" s="228"/>
      <c r="B56" s="230"/>
      <c r="C56" s="160">
        <v>45378</v>
      </c>
      <c r="D56" s="161" t="s">
        <v>141</v>
      </c>
      <c r="E56" s="233"/>
      <c r="F56" s="234"/>
      <c r="G56" s="31"/>
      <c r="H56" s="13"/>
    </row>
    <row r="57" spans="1:8" s="11" customFormat="1" ht="28.5" customHeight="1" thickBot="1" x14ac:dyDescent="0.35">
      <c r="A57" s="228"/>
      <c r="B57" s="230"/>
      <c r="C57" s="160">
        <v>45378</v>
      </c>
      <c r="D57" s="161" t="s">
        <v>142</v>
      </c>
      <c r="E57" s="233"/>
      <c r="F57" s="234"/>
      <c r="G57" s="31"/>
      <c r="H57" s="13"/>
    </row>
    <row r="58" spans="1:8" s="11" customFormat="1" ht="28.5" customHeight="1" thickBot="1" x14ac:dyDescent="0.35">
      <c r="A58" s="228"/>
      <c r="B58" s="230"/>
      <c r="C58" s="160">
        <v>45378</v>
      </c>
      <c r="D58" s="161" t="s">
        <v>143</v>
      </c>
      <c r="E58" s="233"/>
      <c r="F58" s="234"/>
      <c r="G58" s="31"/>
      <c r="H58" s="13"/>
    </row>
    <row r="59" spans="1:8" s="11" customFormat="1" ht="28.5" customHeight="1" thickBot="1" x14ac:dyDescent="0.35">
      <c r="A59" s="227">
        <v>45383</v>
      </c>
      <c r="B59" s="229">
        <f>5890378.27</f>
        <v>5890378.2699999996</v>
      </c>
      <c r="C59" s="160">
        <v>45383</v>
      </c>
      <c r="D59" s="161" t="s">
        <v>148</v>
      </c>
      <c r="E59" s="231">
        <f>5890378.27</f>
        <v>5890378.2699999996</v>
      </c>
      <c r="F59" s="232"/>
      <c r="G59" s="31"/>
      <c r="H59" s="13"/>
    </row>
    <row r="60" spans="1:8" s="11" customFormat="1" ht="30" customHeight="1" thickBot="1" x14ac:dyDescent="0.35">
      <c r="A60" s="228"/>
      <c r="B60" s="230"/>
      <c r="C60" s="160">
        <v>45385</v>
      </c>
      <c r="D60" s="161" t="s">
        <v>149</v>
      </c>
      <c r="E60" s="233"/>
      <c r="F60" s="234"/>
      <c r="G60" s="31"/>
      <c r="H60" s="13"/>
    </row>
    <row r="61" spans="1:8" s="11" customFormat="1" ht="28.5" customHeight="1" thickBot="1" x14ac:dyDescent="0.35">
      <c r="A61" s="228"/>
      <c r="B61" s="230"/>
      <c r="C61" s="160">
        <v>45386</v>
      </c>
      <c r="D61" s="161" t="s">
        <v>150</v>
      </c>
      <c r="E61" s="233"/>
      <c r="F61" s="234"/>
      <c r="G61" s="31"/>
      <c r="H61" s="13"/>
    </row>
    <row r="62" spans="1:8" s="11" customFormat="1" ht="28.5" customHeight="1" thickBot="1" x14ac:dyDescent="0.35">
      <c r="A62" s="228"/>
      <c r="B62" s="230"/>
      <c r="C62" s="160">
        <v>45386</v>
      </c>
      <c r="D62" s="161" t="s">
        <v>151</v>
      </c>
      <c r="E62" s="233"/>
      <c r="F62" s="234"/>
      <c r="G62" s="31"/>
      <c r="H62" s="13"/>
    </row>
    <row r="63" spans="1:8" s="11" customFormat="1" ht="28.5" customHeight="1" thickBot="1" x14ac:dyDescent="0.35">
      <c r="A63" s="228"/>
      <c r="B63" s="230"/>
      <c r="C63" s="160">
        <v>45386</v>
      </c>
      <c r="D63" s="161" t="s">
        <v>152</v>
      </c>
      <c r="E63" s="233"/>
      <c r="F63" s="234"/>
      <c r="G63" s="31"/>
      <c r="H63" s="13"/>
    </row>
    <row r="64" spans="1:8" s="11" customFormat="1" ht="28.5" customHeight="1" thickBot="1" x14ac:dyDescent="0.35">
      <c r="A64" s="228"/>
      <c r="B64" s="230"/>
      <c r="C64" s="160">
        <v>45404</v>
      </c>
      <c r="D64" s="161" t="s">
        <v>153</v>
      </c>
      <c r="E64" s="233"/>
      <c r="F64" s="234"/>
      <c r="G64" s="31"/>
      <c r="H64" s="13"/>
    </row>
    <row r="65" spans="1:8" s="11" customFormat="1" ht="28.5" customHeight="1" thickBot="1" x14ac:dyDescent="0.35">
      <c r="A65" s="228"/>
      <c r="B65" s="230"/>
      <c r="C65" s="160">
        <v>45407</v>
      </c>
      <c r="D65" s="161" t="s">
        <v>154</v>
      </c>
      <c r="E65" s="233"/>
      <c r="F65" s="234"/>
      <c r="G65" s="31"/>
      <c r="H65" s="13"/>
    </row>
    <row r="66" spans="1:8" s="11" customFormat="1" ht="28.5" customHeight="1" thickBot="1" x14ac:dyDescent="0.35">
      <c r="A66" s="228"/>
      <c r="B66" s="230"/>
      <c r="C66" s="160">
        <v>45407</v>
      </c>
      <c r="D66" s="161" t="s">
        <v>155</v>
      </c>
      <c r="E66" s="233"/>
      <c r="F66" s="234"/>
      <c r="G66" s="31"/>
      <c r="H66" s="13"/>
    </row>
    <row r="67" spans="1:8" s="11" customFormat="1" ht="28.5" customHeight="1" thickBot="1" x14ac:dyDescent="0.35">
      <c r="A67" s="228"/>
      <c r="B67" s="230"/>
      <c r="C67" s="160">
        <v>45408</v>
      </c>
      <c r="D67" s="161" t="s">
        <v>156</v>
      </c>
      <c r="E67" s="233"/>
      <c r="F67" s="234"/>
      <c r="G67" s="31"/>
      <c r="H67" s="13"/>
    </row>
    <row r="68" spans="1:8" s="11" customFormat="1" ht="28.5" customHeight="1" thickBot="1" x14ac:dyDescent="0.35">
      <c r="A68" s="228"/>
      <c r="B68" s="230"/>
      <c r="C68" s="160">
        <v>45408</v>
      </c>
      <c r="D68" s="161" t="s">
        <v>157</v>
      </c>
      <c r="E68" s="233"/>
      <c r="F68" s="234"/>
      <c r="G68" s="31"/>
      <c r="H68" s="13"/>
    </row>
    <row r="69" spans="1:8" s="11" customFormat="1" ht="28.5" customHeight="1" thickBot="1" x14ac:dyDescent="0.35">
      <c r="A69" s="228"/>
      <c r="B69" s="230"/>
      <c r="C69" s="160">
        <v>45408</v>
      </c>
      <c r="D69" s="161" t="s">
        <v>158</v>
      </c>
      <c r="E69" s="233"/>
      <c r="F69" s="234"/>
      <c r="G69" s="31"/>
      <c r="H69" s="13"/>
    </row>
    <row r="70" spans="1:8" s="11" customFormat="1" ht="28.5" customHeight="1" thickBot="1" x14ac:dyDescent="0.35">
      <c r="A70" s="227">
        <v>45413</v>
      </c>
      <c r="B70" s="229">
        <v>5711515.0300000003</v>
      </c>
      <c r="C70" s="160">
        <v>45415</v>
      </c>
      <c r="D70" s="161" t="s">
        <v>164</v>
      </c>
      <c r="E70" s="231">
        <f>5711515.03</f>
        <v>5711515.0300000003</v>
      </c>
      <c r="F70" s="232"/>
      <c r="G70" s="31"/>
      <c r="H70" s="13"/>
    </row>
    <row r="71" spans="1:8" s="11" customFormat="1" ht="30" customHeight="1" thickBot="1" x14ac:dyDescent="0.35">
      <c r="A71" s="228"/>
      <c r="B71" s="230"/>
      <c r="C71" s="160">
        <v>45418</v>
      </c>
      <c r="D71" s="161" t="s">
        <v>165</v>
      </c>
      <c r="E71" s="233"/>
      <c r="F71" s="234"/>
      <c r="G71" s="31"/>
      <c r="H71" s="13"/>
    </row>
    <row r="72" spans="1:8" s="11" customFormat="1" ht="28.5" customHeight="1" thickBot="1" x14ac:dyDescent="0.3">
      <c r="A72" s="228"/>
      <c r="B72" s="230"/>
      <c r="C72" s="160">
        <v>45441</v>
      </c>
      <c r="D72" s="161" t="s">
        <v>166</v>
      </c>
      <c r="E72" s="233"/>
      <c r="F72" s="234"/>
      <c r="H72" s="13"/>
    </row>
    <row r="73" spans="1:8" s="11" customFormat="1" ht="28.5" customHeight="1" thickBot="1" x14ac:dyDescent="0.35">
      <c r="A73" s="228"/>
      <c r="B73" s="230"/>
      <c r="C73" s="160">
        <v>45441</v>
      </c>
      <c r="D73" s="161" t="s">
        <v>167</v>
      </c>
      <c r="E73" s="233"/>
      <c r="F73" s="234"/>
      <c r="G73" s="31"/>
      <c r="H73" s="13"/>
    </row>
    <row r="74" spans="1:8" s="11" customFormat="1" ht="28.5" customHeight="1" thickBot="1" x14ac:dyDescent="0.35">
      <c r="A74" s="227">
        <v>45444</v>
      </c>
      <c r="B74" s="229">
        <f>5401092.68</f>
        <v>5401092.6799999997</v>
      </c>
      <c r="C74" s="160">
        <v>45447</v>
      </c>
      <c r="D74" s="161" t="s">
        <v>173</v>
      </c>
      <c r="E74" s="231">
        <v>6155123.3799999999</v>
      </c>
      <c r="F74" s="232"/>
      <c r="G74" s="31"/>
      <c r="H74" s="13"/>
    </row>
    <row r="75" spans="1:8" s="11" customFormat="1" ht="30" customHeight="1" thickBot="1" x14ac:dyDescent="0.35">
      <c r="A75" s="228"/>
      <c r="B75" s="230"/>
      <c r="C75" s="160">
        <v>45447</v>
      </c>
      <c r="D75" s="161" t="s">
        <v>174</v>
      </c>
      <c r="E75" s="233"/>
      <c r="F75" s="234"/>
      <c r="G75" s="31"/>
      <c r="H75" s="13"/>
    </row>
    <row r="76" spans="1:8" s="11" customFormat="1" ht="30" customHeight="1" thickBot="1" x14ac:dyDescent="0.35">
      <c r="A76" s="228"/>
      <c r="B76" s="230"/>
      <c r="C76" s="160">
        <v>45460</v>
      </c>
      <c r="D76" s="161" t="s">
        <v>175</v>
      </c>
      <c r="E76" s="233"/>
      <c r="F76" s="234"/>
      <c r="G76" s="31"/>
      <c r="H76" s="13"/>
    </row>
    <row r="77" spans="1:8" s="11" customFormat="1" ht="30" customHeight="1" thickBot="1" x14ac:dyDescent="0.35">
      <c r="A77" s="228"/>
      <c r="B77" s="230"/>
      <c r="C77" s="160">
        <v>45460</v>
      </c>
      <c r="D77" s="161" t="s">
        <v>176</v>
      </c>
      <c r="E77" s="233"/>
      <c r="F77" s="234"/>
      <c r="G77" s="31"/>
      <c r="H77" s="13"/>
    </row>
    <row r="78" spans="1:8" s="11" customFormat="1" ht="28.5" customHeight="1" thickBot="1" x14ac:dyDescent="0.35">
      <c r="A78" s="228"/>
      <c r="B78" s="230"/>
      <c r="C78" s="160">
        <v>45469</v>
      </c>
      <c r="D78" s="161" t="s">
        <v>177</v>
      </c>
      <c r="E78" s="233"/>
      <c r="F78" s="234"/>
      <c r="G78" s="31"/>
      <c r="H78" s="13"/>
    </row>
    <row r="79" spans="1:8" s="11" customFormat="1" ht="28.5" customHeight="1" thickBot="1" x14ac:dyDescent="0.35">
      <c r="A79" s="228"/>
      <c r="B79" s="230"/>
      <c r="C79" s="160">
        <v>45469</v>
      </c>
      <c r="D79" s="161" t="s">
        <v>178</v>
      </c>
      <c r="E79" s="233"/>
      <c r="F79" s="234"/>
      <c r="G79" s="31"/>
      <c r="H79" s="13"/>
    </row>
    <row r="80" spans="1:8" s="11" customFormat="1" ht="28.5" customHeight="1" thickBot="1" x14ac:dyDescent="0.35">
      <c r="A80" s="227">
        <v>45474</v>
      </c>
      <c r="B80" s="229">
        <v>5861156.79</v>
      </c>
      <c r="C80" s="160">
        <v>45474</v>
      </c>
      <c r="D80" s="161" t="s">
        <v>183</v>
      </c>
      <c r="E80" s="231">
        <f>703325.99+722646.23+159633.3+35764.65+34194.31+39805.08+386064.72+695500.9+679607.42+349673.71+3885649.31</f>
        <v>7691865.6200000001</v>
      </c>
      <c r="F80" s="232"/>
      <c r="G80" s="31"/>
      <c r="H80" s="13"/>
    </row>
    <row r="81" spans="1:8" s="11" customFormat="1" ht="30" customHeight="1" thickBot="1" x14ac:dyDescent="0.35">
      <c r="A81" s="228"/>
      <c r="B81" s="230"/>
      <c r="C81" s="160">
        <v>45474</v>
      </c>
      <c r="D81" s="161" t="s">
        <v>184</v>
      </c>
      <c r="E81" s="233"/>
      <c r="F81" s="234"/>
      <c r="G81" s="31"/>
      <c r="H81" s="13"/>
    </row>
    <row r="82" spans="1:8" s="11" customFormat="1" ht="30" customHeight="1" thickBot="1" x14ac:dyDescent="0.35">
      <c r="A82" s="228"/>
      <c r="B82" s="230"/>
      <c r="C82" s="160">
        <v>45481</v>
      </c>
      <c r="D82" s="161" t="s">
        <v>185</v>
      </c>
      <c r="E82" s="233"/>
      <c r="F82" s="234"/>
      <c r="G82" s="31"/>
      <c r="H82" s="13"/>
    </row>
    <row r="83" spans="1:8" s="11" customFormat="1" ht="30" customHeight="1" thickBot="1" x14ac:dyDescent="0.35">
      <c r="A83" s="228"/>
      <c r="B83" s="230"/>
      <c r="C83" s="160">
        <v>45481</v>
      </c>
      <c r="D83" s="161" t="s">
        <v>186</v>
      </c>
      <c r="E83" s="233"/>
      <c r="F83" s="234"/>
      <c r="G83" s="31"/>
      <c r="H83" s="13"/>
    </row>
    <row r="84" spans="1:8" s="11" customFormat="1" ht="30" customHeight="1" thickBot="1" x14ac:dyDescent="0.35">
      <c r="A84" s="228"/>
      <c r="B84" s="230"/>
      <c r="C84" s="160">
        <v>45491</v>
      </c>
      <c r="D84" s="161" t="s">
        <v>187</v>
      </c>
      <c r="E84" s="233"/>
      <c r="F84" s="234"/>
      <c r="G84" s="31"/>
      <c r="H84" s="13"/>
    </row>
    <row r="85" spans="1:8" s="11" customFormat="1" ht="30" customHeight="1" thickBot="1" x14ac:dyDescent="0.35">
      <c r="A85" s="228"/>
      <c r="B85" s="230"/>
      <c r="C85" s="160">
        <v>45491</v>
      </c>
      <c r="D85" s="161" t="s">
        <v>188</v>
      </c>
      <c r="E85" s="233"/>
      <c r="F85" s="234"/>
      <c r="G85" s="31"/>
      <c r="H85" s="13"/>
    </row>
    <row r="86" spans="1:8" s="11" customFormat="1" ht="30" customHeight="1" thickBot="1" x14ac:dyDescent="0.35">
      <c r="A86" s="228"/>
      <c r="B86" s="230"/>
      <c r="C86" s="160">
        <v>45491</v>
      </c>
      <c r="D86" s="161" t="s">
        <v>189</v>
      </c>
      <c r="E86" s="233"/>
      <c r="F86" s="234"/>
      <c r="G86" s="31"/>
      <c r="H86" s="13"/>
    </row>
    <row r="87" spans="1:8" s="11" customFormat="1" ht="30" customHeight="1" thickBot="1" x14ac:dyDescent="0.35">
      <c r="A87" s="228"/>
      <c r="B87" s="230"/>
      <c r="C87" s="160">
        <v>45499</v>
      </c>
      <c r="D87" s="161" t="s">
        <v>190</v>
      </c>
      <c r="E87" s="233"/>
      <c r="F87" s="234"/>
      <c r="G87" s="31"/>
      <c r="H87" s="13"/>
    </row>
    <row r="88" spans="1:8" s="11" customFormat="1" ht="30" customHeight="1" thickBot="1" x14ac:dyDescent="0.35">
      <c r="A88" s="228"/>
      <c r="B88" s="230"/>
      <c r="C88" s="160">
        <v>45499</v>
      </c>
      <c r="D88" s="161" t="s">
        <v>191</v>
      </c>
      <c r="E88" s="233"/>
      <c r="F88" s="234"/>
      <c r="G88" s="31"/>
      <c r="H88" s="13"/>
    </row>
    <row r="89" spans="1:8" s="11" customFormat="1" ht="30" customHeight="1" thickBot="1" x14ac:dyDescent="0.35">
      <c r="A89" s="228"/>
      <c r="B89" s="230"/>
      <c r="C89" s="160">
        <v>45499</v>
      </c>
      <c r="D89" s="161" t="s">
        <v>192</v>
      </c>
      <c r="E89" s="233"/>
      <c r="F89" s="234"/>
      <c r="G89" s="31"/>
      <c r="H89" s="13"/>
    </row>
    <row r="90" spans="1:8" s="11" customFormat="1" ht="28.5" customHeight="1" thickBot="1" x14ac:dyDescent="0.35">
      <c r="A90" s="228"/>
      <c r="B90" s="230"/>
      <c r="C90" s="160">
        <v>45502</v>
      </c>
      <c r="D90" s="161" t="s">
        <v>193</v>
      </c>
      <c r="E90" s="233"/>
      <c r="F90" s="234"/>
      <c r="G90" s="31"/>
      <c r="H90" s="13"/>
    </row>
    <row r="91" spans="1:8" s="11" customFormat="1" ht="28.5" customHeight="1" thickBot="1" x14ac:dyDescent="0.35">
      <c r="A91" s="227">
        <v>45505</v>
      </c>
      <c r="B91" s="229">
        <v>5401092.6799999997</v>
      </c>
      <c r="C91" s="160">
        <v>45513</v>
      </c>
      <c r="D91" s="161" t="s">
        <v>199</v>
      </c>
      <c r="E91" s="231">
        <f>SUM(1001186.5+68519.31+787590.51+349673.71+707337.36+4278918.98)</f>
        <v>7193226.370000001</v>
      </c>
      <c r="F91" s="232"/>
      <c r="G91" s="31"/>
      <c r="H91" s="13"/>
    </row>
    <row r="92" spans="1:8" s="11" customFormat="1" ht="30" customHeight="1" thickBot="1" x14ac:dyDescent="0.35">
      <c r="A92" s="228"/>
      <c r="B92" s="230"/>
      <c r="C92" s="160">
        <v>45530</v>
      </c>
      <c r="D92" s="161" t="s">
        <v>200</v>
      </c>
      <c r="E92" s="233"/>
      <c r="F92" s="234"/>
      <c r="G92" s="31"/>
      <c r="H92" s="13"/>
    </row>
    <row r="93" spans="1:8" s="11" customFormat="1" ht="30" customHeight="1" thickBot="1" x14ac:dyDescent="0.35">
      <c r="A93" s="228"/>
      <c r="B93" s="230"/>
      <c r="C93" s="160">
        <v>45530</v>
      </c>
      <c r="D93" s="161" t="s">
        <v>201</v>
      </c>
      <c r="E93" s="233"/>
      <c r="F93" s="234"/>
      <c r="G93" s="31"/>
      <c r="H93" s="13"/>
    </row>
    <row r="94" spans="1:8" s="11" customFormat="1" ht="30" customHeight="1" thickBot="1" x14ac:dyDescent="0.3">
      <c r="A94" s="228"/>
      <c r="B94" s="230"/>
      <c r="C94" s="160">
        <v>45530</v>
      </c>
      <c r="D94" s="161" t="s">
        <v>202</v>
      </c>
      <c r="E94" s="233"/>
      <c r="F94" s="234"/>
      <c r="H94" s="13"/>
    </row>
    <row r="95" spans="1:8" s="11" customFormat="1" ht="30" customHeight="1" thickBot="1" x14ac:dyDescent="0.35">
      <c r="A95" s="228"/>
      <c r="B95" s="230"/>
      <c r="C95" s="160">
        <v>45530</v>
      </c>
      <c r="D95" s="161" t="s">
        <v>203</v>
      </c>
      <c r="E95" s="233"/>
      <c r="F95" s="234"/>
      <c r="G95" s="31"/>
      <c r="H95" s="13"/>
    </row>
    <row r="96" spans="1:8" s="11" customFormat="1" ht="30" customHeight="1" thickBot="1" x14ac:dyDescent="0.35">
      <c r="A96" s="228"/>
      <c r="B96" s="230"/>
      <c r="C96" s="160">
        <v>45530</v>
      </c>
      <c r="D96" s="161" t="s">
        <v>204</v>
      </c>
      <c r="E96" s="233"/>
      <c r="F96" s="234"/>
      <c r="G96" s="31"/>
      <c r="H96" s="13"/>
    </row>
    <row r="97" spans="1:8" s="11" customFormat="1" ht="28.5" customHeight="1" thickBot="1" x14ac:dyDescent="0.35">
      <c r="A97" s="227">
        <v>45536</v>
      </c>
      <c r="B97" s="229">
        <v>5401092.6799999997</v>
      </c>
      <c r="C97" s="160">
        <v>45561</v>
      </c>
      <c r="D97" s="161" t="s">
        <v>210</v>
      </c>
      <c r="E97" s="231">
        <f>4628592.69</f>
        <v>4628592.6900000004</v>
      </c>
      <c r="F97" s="232"/>
      <c r="G97" s="31"/>
      <c r="H97" s="13"/>
    </row>
    <row r="98" spans="1:8" s="11" customFormat="1" ht="30" customHeight="1" thickBot="1" x14ac:dyDescent="0.35">
      <c r="A98" s="228"/>
      <c r="B98" s="230"/>
      <c r="C98" s="160">
        <v>45561</v>
      </c>
      <c r="D98" s="161" t="s">
        <v>211</v>
      </c>
      <c r="E98" s="233"/>
      <c r="F98" s="234"/>
      <c r="G98" s="31"/>
      <c r="H98" s="13"/>
    </row>
    <row r="99" spans="1:8" s="11" customFormat="1" ht="28.5" customHeight="1" thickBot="1" x14ac:dyDescent="0.35">
      <c r="A99" s="227">
        <v>45566</v>
      </c>
      <c r="B99" s="229">
        <v>5401092.6799999997</v>
      </c>
      <c r="C99" s="160">
        <v>45566</v>
      </c>
      <c r="D99" s="161" t="s">
        <v>217</v>
      </c>
      <c r="E99" s="231">
        <f>4278918.98+349673.71+941677.26+699460.1</f>
        <v>6269730.0499999998</v>
      </c>
      <c r="F99" s="232"/>
      <c r="G99" s="31"/>
      <c r="H99" s="13"/>
    </row>
    <row r="100" spans="1:8" s="11" customFormat="1" ht="28.5" customHeight="1" thickBot="1" x14ac:dyDescent="0.35">
      <c r="A100" s="228"/>
      <c r="B100" s="230"/>
      <c r="C100" s="160">
        <v>45566</v>
      </c>
      <c r="D100" s="161" t="s">
        <v>218</v>
      </c>
      <c r="E100" s="233"/>
      <c r="F100" s="234"/>
      <c r="G100" s="31"/>
      <c r="H100" s="13"/>
    </row>
    <row r="101" spans="1:8" s="11" customFormat="1" ht="28.5" customHeight="1" thickBot="1" x14ac:dyDescent="0.35">
      <c r="A101" s="228"/>
      <c r="B101" s="230"/>
      <c r="C101" s="160">
        <v>45593</v>
      </c>
      <c r="D101" s="161" t="s">
        <v>219</v>
      </c>
      <c r="E101" s="233"/>
      <c r="F101" s="234"/>
      <c r="G101" s="31"/>
      <c r="H101" s="13"/>
    </row>
    <row r="102" spans="1:8" s="11" customFormat="1" ht="30" customHeight="1" thickBot="1" x14ac:dyDescent="0.35">
      <c r="A102" s="228"/>
      <c r="B102" s="230"/>
      <c r="C102" s="160">
        <v>45593</v>
      </c>
      <c r="D102" s="161" t="s">
        <v>220</v>
      </c>
      <c r="E102" s="233"/>
      <c r="F102" s="234"/>
      <c r="G102" s="31"/>
      <c r="H102" s="13"/>
    </row>
    <row r="103" spans="1:8" s="11" customFormat="1" ht="28.5" customHeight="1" thickBot="1" x14ac:dyDescent="0.35">
      <c r="A103" s="227">
        <v>45597</v>
      </c>
      <c r="B103" s="229">
        <v>5401092.6799999997</v>
      </c>
      <c r="C103" s="160">
        <v>45600</v>
      </c>
      <c r="D103" s="161" t="s">
        <v>225</v>
      </c>
      <c r="E103" s="231">
        <f>6973894.75</f>
        <v>6973894.75</v>
      </c>
      <c r="F103" s="232"/>
      <c r="G103" s="31"/>
      <c r="H103" s="13"/>
    </row>
    <row r="104" spans="1:8" s="11" customFormat="1" ht="28.5" customHeight="1" thickBot="1" x14ac:dyDescent="0.35">
      <c r="A104" s="228"/>
      <c r="B104" s="230"/>
      <c r="C104" s="160">
        <v>45602</v>
      </c>
      <c r="D104" s="161" t="s">
        <v>226</v>
      </c>
      <c r="E104" s="233"/>
      <c r="F104" s="234"/>
      <c r="G104" s="31"/>
      <c r="H104" s="13"/>
    </row>
    <row r="105" spans="1:8" s="11" customFormat="1" ht="28.5" customHeight="1" thickBot="1" x14ac:dyDescent="0.35">
      <c r="A105" s="228"/>
      <c r="B105" s="230"/>
      <c r="C105" s="160">
        <v>45602</v>
      </c>
      <c r="D105" s="161" t="s">
        <v>227</v>
      </c>
      <c r="E105" s="233"/>
      <c r="F105" s="234"/>
      <c r="G105" s="31"/>
      <c r="H105" s="13"/>
    </row>
    <row r="106" spans="1:8" s="11" customFormat="1" ht="28.5" customHeight="1" thickBot="1" x14ac:dyDescent="0.35">
      <c r="A106" s="228"/>
      <c r="B106" s="230"/>
      <c r="C106" s="160">
        <v>45622</v>
      </c>
      <c r="D106" s="161" t="s">
        <v>228</v>
      </c>
      <c r="E106" s="233"/>
      <c r="F106" s="234"/>
      <c r="G106" s="31"/>
      <c r="H106" s="13"/>
    </row>
    <row r="107" spans="1:8" s="11" customFormat="1" ht="28.5" customHeight="1" thickBot="1" x14ac:dyDescent="0.35">
      <c r="A107" s="228"/>
      <c r="B107" s="230"/>
      <c r="C107" s="160">
        <v>45622</v>
      </c>
      <c r="D107" s="161" t="s">
        <v>229</v>
      </c>
      <c r="E107" s="233"/>
      <c r="F107" s="234"/>
      <c r="G107" s="31"/>
      <c r="H107" s="13"/>
    </row>
    <row r="108" spans="1:8" s="11" customFormat="1" ht="28.5" customHeight="1" thickBot="1" x14ac:dyDescent="0.35">
      <c r="A108" s="227">
        <v>45627</v>
      </c>
      <c r="B108" s="229">
        <v>6559286.8399999999</v>
      </c>
      <c r="C108" s="160">
        <v>45628</v>
      </c>
      <c r="D108" s="161" t="s">
        <v>232</v>
      </c>
      <c r="E108" s="231">
        <v>10232556.039999999</v>
      </c>
      <c r="F108" s="232"/>
      <c r="G108" s="31"/>
      <c r="H108" s="13"/>
    </row>
    <row r="109" spans="1:8" s="11" customFormat="1" ht="28.5" customHeight="1" thickBot="1" x14ac:dyDescent="0.35">
      <c r="A109" s="228"/>
      <c r="B109" s="230"/>
      <c r="C109" s="160">
        <v>45631</v>
      </c>
      <c r="D109" s="161" t="s">
        <v>233</v>
      </c>
      <c r="E109" s="233"/>
      <c r="F109" s="234"/>
      <c r="G109" s="31"/>
      <c r="H109" s="13"/>
    </row>
    <row r="110" spans="1:8" s="11" customFormat="1" ht="28.5" customHeight="1" thickBot="1" x14ac:dyDescent="0.35">
      <c r="A110" s="228"/>
      <c r="B110" s="230"/>
      <c r="C110" s="160">
        <v>45638</v>
      </c>
      <c r="D110" s="161" t="s">
        <v>234</v>
      </c>
      <c r="E110" s="233"/>
      <c r="F110" s="234"/>
      <c r="G110" s="31"/>
      <c r="H110" s="13"/>
    </row>
    <row r="111" spans="1:8" s="11" customFormat="1" ht="28.5" customHeight="1" thickBot="1" x14ac:dyDescent="0.35">
      <c r="A111" s="228"/>
      <c r="B111" s="230"/>
      <c r="C111" s="160">
        <v>45638</v>
      </c>
      <c r="D111" s="161" t="s">
        <v>235</v>
      </c>
      <c r="E111" s="233"/>
      <c r="F111" s="234"/>
      <c r="G111" s="31"/>
      <c r="H111" s="13"/>
    </row>
    <row r="112" spans="1:8" s="11" customFormat="1" ht="28.5" customHeight="1" thickBot="1" x14ac:dyDescent="0.35">
      <c r="A112" s="228"/>
      <c r="B112" s="230"/>
      <c r="C112" s="160">
        <v>45646</v>
      </c>
      <c r="D112" s="161" t="s">
        <v>236</v>
      </c>
      <c r="E112" s="233"/>
      <c r="F112" s="234"/>
      <c r="G112" s="31"/>
      <c r="H112" s="13"/>
    </row>
    <row r="113" spans="1:8" s="11" customFormat="1" ht="28.5" customHeight="1" thickBot="1" x14ac:dyDescent="0.35">
      <c r="A113" s="228"/>
      <c r="B113" s="230"/>
      <c r="C113" s="160">
        <v>45646</v>
      </c>
      <c r="D113" s="161" t="s">
        <v>237</v>
      </c>
      <c r="E113" s="233"/>
      <c r="F113" s="234"/>
      <c r="G113" s="31"/>
      <c r="H113" s="13"/>
    </row>
    <row r="114" spans="1:8" s="11" customFormat="1" ht="28.5" customHeight="1" thickBot="1" x14ac:dyDescent="0.35">
      <c r="A114" s="228"/>
      <c r="B114" s="230"/>
      <c r="C114" s="160">
        <v>45653</v>
      </c>
      <c r="D114" s="161" t="s">
        <v>238</v>
      </c>
      <c r="E114" s="233"/>
      <c r="F114" s="234"/>
      <c r="G114" s="31"/>
      <c r="H114" s="13"/>
    </row>
    <row r="115" spans="1:8" s="11" customFormat="1" ht="28.5" customHeight="1" thickBot="1" x14ac:dyDescent="0.35">
      <c r="A115" s="228"/>
      <c r="B115" s="230"/>
      <c r="C115" s="160">
        <v>45656</v>
      </c>
      <c r="D115" s="161" t="s">
        <v>239</v>
      </c>
      <c r="E115" s="233"/>
      <c r="F115" s="234"/>
      <c r="G115" s="31"/>
      <c r="H115" s="13"/>
    </row>
    <row r="116" spans="1:8" s="11" customFormat="1" ht="28.5" customHeight="1" thickBot="1" x14ac:dyDescent="0.35">
      <c r="A116" s="228"/>
      <c r="B116" s="230"/>
      <c r="C116" s="160">
        <v>45656</v>
      </c>
      <c r="D116" s="161" t="s">
        <v>240</v>
      </c>
      <c r="E116" s="233"/>
      <c r="F116" s="234"/>
      <c r="G116" s="31"/>
      <c r="H116" s="13"/>
    </row>
    <row r="117" spans="1:8" s="11" customFormat="1" ht="28.5" customHeight="1" thickBot="1" x14ac:dyDescent="0.35">
      <c r="A117" s="228"/>
      <c r="B117" s="230"/>
      <c r="C117" s="160">
        <v>45656</v>
      </c>
      <c r="D117" s="161" t="s">
        <v>241</v>
      </c>
      <c r="E117" s="233"/>
      <c r="F117" s="234"/>
      <c r="G117" s="31"/>
      <c r="H117" s="13"/>
    </row>
    <row r="118" spans="1:8" s="11" customFormat="1" ht="38.1" customHeight="1" thickBot="1" x14ac:dyDescent="0.3">
      <c r="A118" s="226" t="s">
        <v>84</v>
      </c>
      <c r="B118" s="226"/>
      <c r="C118" s="226"/>
      <c r="D118" s="226"/>
      <c r="E118" s="239">
        <v>4229927.13</v>
      </c>
      <c r="F118" s="240"/>
      <c r="G118" s="162"/>
    </row>
    <row r="119" spans="1:8" s="11" customFormat="1" ht="37.5" customHeight="1" thickBot="1" x14ac:dyDescent="0.3">
      <c r="A119" s="226" t="s">
        <v>85</v>
      </c>
      <c r="B119" s="226"/>
      <c r="C119" s="226"/>
      <c r="D119" s="226"/>
      <c r="E119" s="225">
        <f>SUM(E38:F117)</f>
        <v>77302855.299999982</v>
      </c>
      <c r="F119" s="225"/>
      <c r="G119" s="12"/>
      <c r="H119" s="13"/>
    </row>
    <row r="120" spans="1:8" s="11" customFormat="1" ht="37.5" customHeight="1" thickBot="1" x14ac:dyDescent="0.3">
      <c r="A120" s="236" t="s">
        <v>11</v>
      </c>
      <c r="B120" s="237"/>
      <c r="C120" s="237"/>
      <c r="D120" s="238"/>
      <c r="E120" s="225">
        <f>24498.78+13723.64+22801.54+20818.06+18264.91+19863.38+22740.41+27740.76+19914.23+24797.99+23027.49+32370.51</f>
        <v>270561.7</v>
      </c>
      <c r="F120" s="225"/>
      <c r="G120" s="12"/>
      <c r="H120" s="13"/>
    </row>
    <row r="121" spans="1:8" s="11" customFormat="1" ht="38.1" customHeight="1" thickBot="1" x14ac:dyDescent="0.3">
      <c r="A121" s="226" t="s">
        <v>12</v>
      </c>
      <c r="B121" s="226"/>
      <c r="C121" s="226"/>
      <c r="D121" s="226"/>
      <c r="E121" s="225">
        <f>11.16+704.24</f>
        <v>715.4</v>
      </c>
      <c r="F121" s="225"/>
      <c r="G121" s="12"/>
      <c r="H121" s="13"/>
    </row>
    <row r="122" spans="1:8" s="11" customFormat="1" ht="38.1" customHeight="1" thickBot="1" x14ac:dyDescent="0.3">
      <c r="A122" s="226" t="s">
        <v>13</v>
      </c>
      <c r="B122" s="226"/>
      <c r="C122" s="226"/>
      <c r="D122" s="226"/>
      <c r="E122" s="262">
        <f>E118+E119+E120+E121</f>
        <v>81804059.529999986</v>
      </c>
      <c r="F122" s="262"/>
      <c r="G122" s="12"/>
      <c r="H122" s="13"/>
    </row>
    <row r="123" spans="1:8" s="11" customFormat="1" ht="38.1" customHeight="1" thickBot="1" x14ac:dyDescent="0.3">
      <c r="A123" s="263"/>
      <c r="B123" s="263"/>
      <c r="C123" s="263"/>
      <c r="D123" s="263"/>
      <c r="E123" s="263"/>
      <c r="F123" s="263"/>
      <c r="G123" s="12"/>
      <c r="H123" s="13"/>
    </row>
    <row r="124" spans="1:8" s="11" customFormat="1" ht="38.1" customHeight="1" thickBot="1" x14ac:dyDescent="0.3">
      <c r="A124" s="226" t="s">
        <v>14</v>
      </c>
      <c r="B124" s="226"/>
      <c r="C124" s="226"/>
      <c r="D124" s="226"/>
      <c r="E124" s="225">
        <v>0</v>
      </c>
      <c r="F124" s="225"/>
      <c r="G124" s="12"/>
      <c r="H124" s="13"/>
    </row>
    <row r="125" spans="1:8" s="11" customFormat="1" ht="38.1" customHeight="1" thickBot="1" x14ac:dyDescent="0.3">
      <c r="A125" s="226" t="s">
        <v>15</v>
      </c>
      <c r="B125" s="226"/>
      <c r="C125" s="226"/>
      <c r="D125" s="226"/>
      <c r="E125" s="256">
        <f>E122+E124</f>
        <v>81804059.529999986</v>
      </c>
      <c r="F125" s="256"/>
      <c r="G125" s="12"/>
      <c r="H125" s="13"/>
    </row>
    <row r="126" spans="1:8" ht="30" customHeight="1" x14ac:dyDescent="0.25">
      <c r="A126" s="34" t="s">
        <v>16</v>
      </c>
      <c r="B126" s="35"/>
      <c r="C126" s="35"/>
      <c r="D126" s="35"/>
      <c r="E126" s="36"/>
    </row>
    <row r="127" spans="1:8" ht="30" customHeight="1" x14ac:dyDescent="0.25">
      <c r="A127" s="34" t="s">
        <v>17</v>
      </c>
      <c r="B127" s="35"/>
      <c r="C127" s="35"/>
      <c r="D127" s="37"/>
    </row>
    <row r="128" spans="1:8" ht="30" customHeight="1" x14ac:dyDescent="0.25">
      <c r="A128" s="257" t="s">
        <v>86</v>
      </c>
      <c r="B128" s="257"/>
      <c r="C128" s="257"/>
      <c r="D128" s="37"/>
    </row>
    <row r="129" spans="1:8" ht="30" customHeight="1" x14ac:dyDescent="0.25">
      <c r="A129" s="38"/>
      <c r="B129" s="37"/>
      <c r="C129" s="37"/>
      <c r="D129" s="37"/>
      <c r="F129" s="11"/>
    </row>
    <row r="130" spans="1:8" ht="30" customHeight="1" x14ac:dyDescent="0.25">
      <c r="A130" s="39"/>
      <c r="B130" s="39"/>
      <c r="C130" s="39"/>
      <c r="D130" s="39"/>
      <c r="E130" s="39"/>
      <c r="F130" s="39"/>
    </row>
    <row r="131" spans="1:8" ht="30" customHeight="1" x14ac:dyDescent="0.25">
      <c r="A131" s="39"/>
      <c r="B131" s="39"/>
      <c r="C131" s="39"/>
      <c r="D131" s="39"/>
      <c r="E131" s="39"/>
      <c r="F131" s="39"/>
    </row>
    <row r="132" spans="1:8" ht="30" customHeight="1" x14ac:dyDescent="0.25">
      <c r="A132" s="39"/>
      <c r="B132" s="39"/>
      <c r="C132" s="39"/>
      <c r="D132" s="39"/>
      <c r="E132" s="39"/>
      <c r="F132" s="39"/>
    </row>
    <row r="133" spans="1:8" ht="30" customHeight="1" x14ac:dyDescent="0.25">
      <c r="A133" s="39"/>
      <c r="B133" s="39"/>
      <c r="C133" s="39"/>
      <c r="D133" s="39"/>
      <c r="E133" s="39"/>
      <c r="F133" s="39"/>
    </row>
    <row r="134" spans="1:8" ht="30" customHeight="1" x14ac:dyDescent="0.25">
      <c r="A134" s="39"/>
      <c r="B134" s="39"/>
      <c r="C134" s="39"/>
      <c r="D134" s="39"/>
      <c r="E134" s="39"/>
      <c r="F134" s="39"/>
    </row>
    <row r="135" spans="1:8" ht="30" customHeight="1" x14ac:dyDescent="0.25">
      <c r="A135" s="39"/>
      <c r="B135" s="39"/>
      <c r="C135" s="39"/>
      <c r="D135" s="39"/>
      <c r="E135" s="39"/>
      <c r="F135" s="39"/>
    </row>
    <row r="136" spans="1:8" ht="30" customHeight="1" x14ac:dyDescent="0.25">
      <c r="A136" s="258" t="s">
        <v>104</v>
      </c>
      <c r="B136" s="258"/>
      <c r="C136" s="258"/>
      <c r="D136" s="258"/>
      <c r="E136" s="258"/>
      <c r="F136" s="258"/>
    </row>
    <row r="137" spans="1:8" ht="30" customHeight="1" x14ac:dyDescent="0.25">
      <c r="A137" s="258"/>
      <c r="B137" s="258"/>
      <c r="C137" s="258"/>
      <c r="D137" s="258"/>
      <c r="E137" s="258"/>
      <c r="F137" s="258"/>
    </row>
    <row r="138" spans="1:8" ht="30" customHeight="1" x14ac:dyDescent="0.25">
      <c r="A138" s="39"/>
      <c r="B138" s="39"/>
      <c r="C138" s="39"/>
      <c r="D138" s="39"/>
      <c r="E138" s="39"/>
      <c r="F138" s="39"/>
    </row>
    <row r="139" spans="1:8" ht="30" customHeight="1" x14ac:dyDescent="0.25">
      <c r="A139" s="39"/>
      <c r="B139" s="39"/>
      <c r="C139" s="39"/>
      <c r="D139" s="39"/>
      <c r="E139" s="39"/>
      <c r="F139" s="39"/>
    </row>
    <row r="140" spans="1:8" ht="31.5" customHeight="1" x14ac:dyDescent="0.25">
      <c r="A140" s="39"/>
      <c r="B140" s="39"/>
      <c r="C140" s="39"/>
      <c r="D140" s="39"/>
      <c r="E140" s="39"/>
      <c r="F140" s="39"/>
    </row>
    <row r="141" spans="1:8" ht="30" customHeight="1" thickBot="1" x14ac:dyDescent="0.3">
      <c r="A141" s="39"/>
      <c r="B141" s="39"/>
      <c r="C141" s="39"/>
      <c r="D141" s="39"/>
      <c r="E141" s="39"/>
      <c r="F141" s="39"/>
    </row>
    <row r="142" spans="1:8" s="11" customFormat="1" ht="37.5" customHeight="1" thickBot="1" x14ac:dyDescent="0.3">
      <c r="A142" s="259" t="s">
        <v>18</v>
      </c>
      <c r="B142" s="260"/>
      <c r="C142" s="260"/>
      <c r="D142" s="260"/>
      <c r="E142" s="260"/>
      <c r="F142" s="261"/>
      <c r="G142" s="12"/>
      <c r="H142" s="13"/>
    </row>
    <row r="143" spans="1:8" s="11" customFormat="1" ht="37.5" customHeight="1" thickBot="1" x14ac:dyDescent="0.3">
      <c r="A143" s="40" t="s">
        <v>93</v>
      </c>
      <c r="B143" s="41"/>
      <c r="C143" s="41"/>
      <c r="D143" s="41"/>
      <c r="E143" s="41"/>
      <c r="F143" s="3"/>
      <c r="G143" s="12"/>
      <c r="H143" s="13"/>
    </row>
    <row r="144" spans="1:8" s="11" customFormat="1" ht="33" customHeight="1" x14ac:dyDescent="0.25">
      <c r="A144" s="42"/>
      <c r="B144" s="43"/>
      <c r="C144" s="44" t="s">
        <v>19</v>
      </c>
      <c r="D144" s="44" t="s">
        <v>19</v>
      </c>
      <c r="E144" s="44" t="s">
        <v>20</v>
      </c>
      <c r="F144" s="44" t="s">
        <v>19</v>
      </c>
      <c r="G144" s="12"/>
      <c r="H144" s="13"/>
    </row>
    <row r="145" spans="1:10" s="11" customFormat="1" ht="33" customHeight="1" x14ac:dyDescent="0.25">
      <c r="A145" s="44" t="s">
        <v>21</v>
      </c>
      <c r="B145" s="45" t="s">
        <v>19</v>
      </c>
      <c r="C145" s="44" t="s">
        <v>22</v>
      </c>
      <c r="D145" s="44" t="s">
        <v>22</v>
      </c>
      <c r="E145" s="44" t="s">
        <v>19</v>
      </c>
      <c r="F145" s="44" t="s">
        <v>22</v>
      </c>
      <c r="G145" s="12"/>
      <c r="H145" s="13"/>
    </row>
    <row r="146" spans="1:10" s="11" customFormat="1" ht="33" customHeight="1" x14ac:dyDescent="0.25">
      <c r="A146" s="44" t="s">
        <v>23</v>
      </c>
      <c r="B146" s="45" t="s">
        <v>22</v>
      </c>
      <c r="C146" s="44" t="s">
        <v>24</v>
      </c>
      <c r="D146" s="44" t="s">
        <v>25</v>
      </c>
      <c r="E146" s="44" t="s">
        <v>26</v>
      </c>
      <c r="F146" s="44" t="s">
        <v>27</v>
      </c>
      <c r="G146" s="12"/>
      <c r="H146" s="13"/>
    </row>
    <row r="147" spans="1:10" s="11" customFormat="1" ht="33" customHeight="1" x14ac:dyDescent="0.25">
      <c r="A147" s="44" t="s">
        <v>28</v>
      </c>
      <c r="B147" s="45" t="s">
        <v>29</v>
      </c>
      <c r="C147" s="44" t="s">
        <v>30</v>
      </c>
      <c r="D147" s="44" t="s">
        <v>31</v>
      </c>
      <c r="E147" s="44" t="s">
        <v>29</v>
      </c>
      <c r="F147" s="44" t="s">
        <v>32</v>
      </c>
      <c r="G147" s="12"/>
      <c r="H147" s="13"/>
    </row>
    <row r="148" spans="1:10" s="11" customFormat="1" ht="33" customHeight="1" x14ac:dyDescent="0.25">
      <c r="A148" s="42"/>
      <c r="B148" s="45" t="s">
        <v>33</v>
      </c>
      <c r="C148" s="44" t="s">
        <v>34</v>
      </c>
      <c r="D148" s="44" t="s">
        <v>33</v>
      </c>
      <c r="E148" s="44" t="s">
        <v>35</v>
      </c>
      <c r="F148" s="44" t="s">
        <v>36</v>
      </c>
      <c r="G148" s="12"/>
      <c r="H148" s="13"/>
    </row>
    <row r="149" spans="1:10" s="11" customFormat="1" ht="33" customHeight="1" x14ac:dyDescent="0.25">
      <c r="A149" s="42"/>
      <c r="B149" s="46"/>
      <c r="C149" s="44" t="s">
        <v>33</v>
      </c>
      <c r="D149" s="44" t="s">
        <v>37</v>
      </c>
      <c r="E149" s="44" t="s">
        <v>38</v>
      </c>
      <c r="F149" s="44" t="s">
        <v>39</v>
      </c>
      <c r="G149" s="12"/>
      <c r="H149" s="13"/>
    </row>
    <row r="150" spans="1:10" s="11" customFormat="1" ht="33" customHeight="1" thickBot="1" x14ac:dyDescent="0.3">
      <c r="A150" s="47"/>
      <c r="B150" s="48"/>
      <c r="C150" s="49" t="s">
        <v>40</v>
      </c>
      <c r="D150" s="50"/>
      <c r="E150" s="51" t="s">
        <v>41</v>
      </c>
      <c r="F150" s="50"/>
      <c r="G150" s="173"/>
      <c r="H150" s="13"/>
    </row>
    <row r="151" spans="1:10" s="11" customFormat="1" ht="47.25" customHeight="1" thickBot="1" x14ac:dyDescent="0.3">
      <c r="A151" s="52" t="s">
        <v>42</v>
      </c>
      <c r="B151" s="53">
        <f t="shared" ref="B151:B166" si="0">D151+F151</f>
        <v>0</v>
      </c>
      <c r="C151" s="54">
        <v>0</v>
      </c>
      <c r="D151" s="54">
        <v>0</v>
      </c>
      <c r="E151" s="54">
        <f>D151+C151</f>
        <v>0</v>
      </c>
      <c r="F151" s="55"/>
      <c r="G151" s="172"/>
      <c r="H151" s="13"/>
    </row>
    <row r="152" spans="1:10" s="11" customFormat="1" ht="47.25" customHeight="1" thickBot="1" x14ac:dyDescent="0.3">
      <c r="A152" s="52" t="s">
        <v>43</v>
      </c>
      <c r="B152" s="53">
        <f t="shared" si="0"/>
        <v>0</v>
      </c>
      <c r="C152" s="54">
        <v>0</v>
      </c>
      <c r="D152" s="54">
        <v>0</v>
      </c>
      <c r="E152" s="54">
        <f t="shared" ref="E152:E166" si="1">D152+C152</f>
        <v>0</v>
      </c>
      <c r="F152" s="55"/>
      <c r="G152" s="172"/>
      <c r="H152" s="13"/>
    </row>
    <row r="153" spans="1:10" s="11" customFormat="1" ht="47.25" customHeight="1" thickBot="1" x14ac:dyDescent="0.3">
      <c r="A153" s="52" t="s">
        <v>44</v>
      </c>
      <c r="B153" s="53">
        <f>D153+F153</f>
        <v>8372807.6199999992</v>
      </c>
      <c r="C153" s="54">
        <f>341135.03+80+13120.79</f>
        <v>354335.82</v>
      </c>
      <c r="D153" s="54">
        <f>2971.2+762042.35+900593.37+630512.51+369758.98+638397.53+841584.63+451775.3+536978.64+853109.36+778478.81</f>
        <v>6766202.6799999997</v>
      </c>
      <c r="E153" s="54">
        <f>D153+C153</f>
        <v>7120538.5</v>
      </c>
      <c r="F153" s="55">
        <f>1385363.53+196150.19+25091.22</f>
        <v>1606604.94</v>
      </c>
      <c r="G153" s="172"/>
      <c r="H153" s="13"/>
    </row>
    <row r="154" spans="1:10" s="11" customFormat="1" ht="53.25" customHeight="1" thickBot="1" x14ac:dyDescent="0.3">
      <c r="A154" s="56" t="s">
        <v>45</v>
      </c>
      <c r="B154" s="53">
        <f t="shared" si="0"/>
        <v>7682394.8100000005</v>
      </c>
      <c r="C154" s="54">
        <f>480359.32+9689.06</f>
        <v>490048.38</v>
      </c>
      <c r="D154" s="54">
        <f>1835.2+13607.86+997607.12+787580.92+421136.45+341639.33+475993.69+916203.03+494834.98+512975.58+880978.44+744430.75-0.1</f>
        <v>6588823.25</v>
      </c>
      <c r="E154" s="54">
        <f t="shared" si="1"/>
        <v>7078871.6299999999</v>
      </c>
      <c r="F154" s="55">
        <f>676404.05+378030.4+39137.11</f>
        <v>1093571.5600000003</v>
      </c>
      <c r="G154" s="172"/>
      <c r="H154" s="13"/>
    </row>
    <row r="155" spans="1:10" s="11" customFormat="1" ht="47.25" customHeight="1" thickBot="1" x14ac:dyDescent="0.3">
      <c r="A155" s="52" t="s">
        <v>46</v>
      </c>
      <c r="B155" s="53">
        <f t="shared" si="0"/>
        <v>0</v>
      </c>
      <c r="C155" s="54">
        <v>0</v>
      </c>
      <c r="D155" s="54">
        <v>0</v>
      </c>
      <c r="E155" s="54">
        <f t="shared" si="1"/>
        <v>0</v>
      </c>
      <c r="F155" s="55"/>
      <c r="G155" s="172"/>
      <c r="H155" s="13"/>
    </row>
    <row r="156" spans="1:10" s="11" customFormat="1" ht="54" customHeight="1" thickBot="1" x14ac:dyDescent="0.3">
      <c r="A156" s="56" t="s">
        <v>47</v>
      </c>
      <c r="B156" s="53">
        <f t="shared" si="0"/>
        <v>838444.88</v>
      </c>
      <c r="C156" s="54">
        <v>63709.33</v>
      </c>
      <c r="D156" s="54">
        <f>44820.87+21273.49+27880.95+4389.51+142320.86+133626.49+3003.54+1623.86+22953.38+414903.4</f>
        <v>816796.35</v>
      </c>
      <c r="E156" s="54">
        <f t="shared" si="1"/>
        <v>880505.67999999993</v>
      </c>
      <c r="F156" s="55">
        <f>21648.53</f>
        <v>21648.53</v>
      </c>
      <c r="G156" s="172"/>
      <c r="H156" s="13"/>
    </row>
    <row r="157" spans="1:10" s="11" customFormat="1" ht="47.25" customHeight="1" thickBot="1" x14ac:dyDescent="0.3">
      <c r="A157" s="52" t="s">
        <v>48</v>
      </c>
      <c r="B157" s="53">
        <f t="shared" si="0"/>
        <v>56816529.68</v>
      </c>
      <c r="C157" s="54">
        <v>217097.2</v>
      </c>
      <c r="D157" s="54">
        <f>4256401.15+4653727.73+4401900.68+4373208.4+4721000.09-0.01+4924676.7+4802793.42+4885668.86+4844816.03+4953416.17+5038127.4+4899805.92</f>
        <v>56755542.539999999</v>
      </c>
      <c r="E157" s="54">
        <f t="shared" si="1"/>
        <v>56972639.740000002</v>
      </c>
      <c r="F157" s="55">
        <f>60931.58+55.56</f>
        <v>60987.14</v>
      </c>
      <c r="G157" s="172"/>
      <c r="H157" s="13"/>
      <c r="I157" s="32"/>
      <c r="J157" s="32"/>
    </row>
    <row r="158" spans="1:10" s="11" customFormat="1" ht="55.5" customHeight="1" thickBot="1" x14ac:dyDescent="0.3">
      <c r="A158" s="56" t="s">
        <v>49</v>
      </c>
      <c r="B158" s="53">
        <f t="shared" si="0"/>
        <v>3148885.5300000003</v>
      </c>
      <c r="C158" s="54">
        <f>168884.25+741.12</f>
        <v>169625.37</v>
      </c>
      <c r="D158" s="54">
        <f>68663.8+244143.06+257944.3+267064.54+252156.31+306605.61+295252.76+253479.39+201714.16+254429.48+274670.75+277274.15</f>
        <v>2953398.31</v>
      </c>
      <c r="E158" s="54">
        <f t="shared" si="1"/>
        <v>3123023.68</v>
      </c>
      <c r="F158" s="55">
        <f>191462.35+4024.87</f>
        <v>195487.22</v>
      </c>
      <c r="G158" s="172"/>
      <c r="H158" s="13"/>
      <c r="J158" s="32"/>
    </row>
    <row r="159" spans="1:10" s="11" customFormat="1" ht="47.25" customHeight="1" thickBot="1" x14ac:dyDescent="0.3">
      <c r="A159" s="52" t="s">
        <v>50</v>
      </c>
      <c r="B159" s="53">
        <f t="shared" si="0"/>
        <v>0</v>
      </c>
      <c r="C159" s="54">
        <v>0</v>
      </c>
      <c r="D159" s="54">
        <v>0</v>
      </c>
      <c r="E159" s="54">
        <f t="shared" si="1"/>
        <v>0</v>
      </c>
      <c r="F159" s="55">
        <v>0</v>
      </c>
      <c r="G159" s="172"/>
      <c r="H159" s="13"/>
    </row>
    <row r="160" spans="1:10" s="11" customFormat="1" ht="47.25" customHeight="1" thickBot="1" x14ac:dyDescent="0.3">
      <c r="A160" s="52" t="s">
        <v>51</v>
      </c>
      <c r="B160" s="53">
        <f t="shared" si="0"/>
        <v>215229.23</v>
      </c>
      <c r="C160" s="54">
        <v>10213.41</v>
      </c>
      <c r="D160" s="54">
        <f>7763.41+21813.41+14100.44+8850.44+15716.25+22932.12+14100.44+10600.44+10600.44+8850.44+50395.66</f>
        <v>185723.49000000002</v>
      </c>
      <c r="E160" s="54">
        <f t="shared" si="1"/>
        <v>195936.90000000002</v>
      </c>
      <c r="F160" s="55">
        <f>24605.74+4900</f>
        <v>29505.74</v>
      </c>
      <c r="G160" s="172"/>
      <c r="H160" s="13"/>
    </row>
    <row r="161" spans="1:253" s="11" customFormat="1" ht="47.25" customHeight="1" thickBot="1" x14ac:dyDescent="0.3">
      <c r="A161" s="52" t="s">
        <v>52</v>
      </c>
      <c r="B161" s="53">
        <f t="shared" si="0"/>
        <v>0</v>
      </c>
      <c r="C161" s="54">
        <v>0</v>
      </c>
      <c r="D161" s="54">
        <v>0</v>
      </c>
      <c r="E161" s="54">
        <f t="shared" si="1"/>
        <v>0</v>
      </c>
      <c r="F161" s="55"/>
      <c r="G161" s="172"/>
      <c r="H161" s="13"/>
    </row>
    <row r="162" spans="1:253" s="11" customFormat="1" ht="47.25" customHeight="1" thickBot="1" x14ac:dyDescent="0.3">
      <c r="A162" s="52" t="s">
        <v>53</v>
      </c>
      <c r="B162" s="53">
        <f t="shared" si="0"/>
        <v>0</v>
      </c>
      <c r="C162" s="54">
        <v>0</v>
      </c>
      <c r="D162" s="54">
        <v>0</v>
      </c>
      <c r="E162" s="54">
        <f t="shared" si="1"/>
        <v>0</v>
      </c>
      <c r="F162" s="55"/>
      <c r="G162" s="172"/>
      <c r="H162" s="13"/>
    </row>
    <row r="163" spans="1:253" s="11" customFormat="1" ht="54" customHeight="1" thickBot="1" x14ac:dyDescent="0.3">
      <c r="A163" s="56" t="s">
        <v>54</v>
      </c>
      <c r="B163" s="53">
        <f t="shared" si="0"/>
        <v>0</v>
      </c>
      <c r="C163" s="54">
        <v>0</v>
      </c>
      <c r="D163" s="54">
        <v>0</v>
      </c>
      <c r="E163" s="54">
        <f t="shared" si="1"/>
        <v>0</v>
      </c>
      <c r="F163" s="55"/>
      <c r="G163" s="172"/>
      <c r="H163" s="13"/>
    </row>
    <row r="164" spans="1:253" s="11" customFormat="1" ht="47.25" customHeight="1" thickBot="1" x14ac:dyDescent="0.3">
      <c r="A164" s="52" t="s">
        <v>55</v>
      </c>
      <c r="B164" s="53">
        <f t="shared" si="0"/>
        <v>0</v>
      </c>
      <c r="C164" s="54">
        <v>0</v>
      </c>
      <c r="D164" s="54">
        <v>0</v>
      </c>
      <c r="E164" s="54">
        <f t="shared" si="1"/>
        <v>0</v>
      </c>
      <c r="F164" s="55"/>
      <c r="G164" s="172"/>
      <c r="H164" s="13"/>
    </row>
    <row r="165" spans="1:253" s="11" customFormat="1" ht="55.5" customHeight="1" thickBot="1" x14ac:dyDescent="0.3">
      <c r="A165" s="56" t="s">
        <v>56</v>
      </c>
      <c r="B165" s="53">
        <f t="shared" si="0"/>
        <v>41907.4</v>
      </c>
      <c r="C165" s="54">
        <v>0</v>
      </c>
      <c r="D165" s="54">
        <f>3156+3240+3324+3204+3264+3348+3345.6+3505.5+3478.6+3997.5+4095.9+3948.3</f>
        <v>41907.4</v>
      </c>
      <c r="E165" s="54">
        <f t="shared" si="1"/>
        <v>41907.4</v>
      </c>
      <c r="F165" s="55"/>
      <c r="G165" s="172"/>
      <c r="H165" s="13"/>
    </row>
    <row r="166" spans="1:253" s="11" customFormat="1" ht="47.25" customHeight="1" thickBot="1" x14ac:dyDescent="0.3">
      <c r="A166" s="52" t="s">
        <v>57</v>
      </c>
      <c r="B166" s="53">
        <f t="shared" si="0"/>
        <v>0</v>
      </c>
      <c r="C166" s="54">
        <v>0</v>
      </c>
      <c r="D166" s="54">
        <v>0</v>
      </c>
      <c r="E166" s="54">
        <f t="shared" si="1"/>
        <v>0</v>
      </c>
      <c r="F166" s="55"/>
      <c r="G166" s="172"/>
      <c r="H166" s="13"/>
    </row>
    <row r="167" spans="1:253" s="11" customFormat="1" ht="47.25" customHeight="1" thickBot="1" x14ac:dyDescent="0.3">
      <c r="A167" s="57" t="s">
        <v>0</v>
      </c>
      <c r="B167" s="58">
        <f t="shared" ref="B167:G167" si="2">SUM(B151:B166)</f>
        <v>77116199.150000006</v>
      </c>
      <c r="C167" s="58">
        <f t="shared" si="2"/>
        <v>1305029.51</v>
      </c>
      <c r="D167" s="58">
        <f t="shared" si="2"/>
        <v>74108394.019999996</v>
      </c>
      <c r="E167" s="58">
        <f t="shared" si="2"/>
        <v>75413423.530000016</v>
      </c>
      <c r="F167" s="58">
        <f t="shared" si="2"/>
        <v>3007805.1300000004</v>
      </c>
      <c r="G167" s="172"/>
      <c r="H167" s="13"/>
    </row>
    <row r="168" spans="1:253" s="60" customFormat="1" ht="30" customHeight="1" x14ac:dyDescent="0.25">
      <c r="A168" s="34" t="s">
        <v>58</v>
      </c>
      <c r="B168" s="35"/>
      <c r="C168" s="35"/>
      <c r="D168" s="35"/>
      <c r="E168" s="59"/>
      <c r="F168" s="1"/>
      <c r="G168" s="12"/>
      <c r="H168" s="13"/>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s="14"/>
      <c r="FE168" s="14"/>
      <c r="FF168" s="14"/>
      <c r="FG168" s="14"/>
      <c r="FH168" s="14"/>
      <c r="FI168" s="14"/>
      <c r="FJ168" s="14"/>
      <c r="FK168" s="14"/>
      <c r="FL168" s="14"/>
      <c r="FM168" s="14"/>
      <c r="FN168" s="14"/>
      <c r="FO168" s="14"/>
      <c r="FP168" s="14"/>
      <c r="FQ168" s="14"/>
      <c r="FR168" s="14"/>
      <c r="FS168" s="14"/>
      <c r="FT168" s="14"/>
      <c r="FU168" s="14"/>
      <c r="FV168" s="14"/>
      <c r="FW168" s="14"/>
      <c r="FX168" s="14"/>
      <c r="FY168" s="14"/>
      <c r="FZ168" s="14"/>
      <c r="GA168" s="14"/>
      <c r="GB168" s="14"/>
      <c r="GC168" s="14"/>
      <c r="GD168" s="14"/>
      <c r="GE168" s="14"/>
      <c r="GF168" s="14"/>
      <c r="GG168" s="14"/>
      <c r="GH168" s="14"/>
      <c r="GI168" s="14"/>
      <c r="GJ168" s="14"/>
      <c r="GK168" s="14"/>
      <c r="GL168" s="14"/>
      <c r="GM168" s="14"/>
      <c r="GN168" s="14"/>
      <c r="GO168" s="14"/>
      <c r="GP168" s="14"/>
      <c r="GQ168" s="14"/>
      <c r="GR168" s="14"/>
      <c r="GS168" s="14"/>
      <c r="GT168" s="14"/>
      <c r="GU168" s="14"/>
      <c r="GV168" s="14"/>
      <c r="GW168" s="14"/>
      <c r="GX168" s="14"/>
      <c r="GY168" s="14"/>
      <c r="GZ168" s="14"/>
      <c r="HA168" s="14"/>
      <c r="HB168" s="14"/>
      <c r="HC168" s="14"/>
      <c r="HD168" s="14"/>
      <c r="HE168" s="14"/>
      <c r="HF168" s="14"/>
      <c r="HG168" s="14"/>
      <c r="HH168" s="14"/>
      <c r="HI168" s="14"/>
      <c r="HJ168" s="14"/>
      <c r="HK168" s="14"/>
      <c r="HL168" s="14"/>
      <c r="HM168" s="14"/>
      <c r="HN168" s="14"/>
      <c r="HO168" s="14"/>
      <c r="HP168" s="14"/>
      <c r="HQ168" s="14"/>
      <c r="HR168" s="14"/>
      <c r="HS168" s="14"/>
      <c r="HT168" s="14"/>
      <c r="HU168" s="14"/>
      <c r="HV168" s="14"/>
      <c r="HW168" s="14"/>
      <c r="HX168" s="14"/>
      <c r="HY168" s="14"/>
      <c r="HZ168" s="14"/>
      <c r="IA168" s="14"/>
      <c r="IB168" s="14"/>
      <c r="IC168" s="14"/>
      <c r="ID168" s="14"/>
      <c r="IE168" s="14"/>
      <c r="IF168" s="14"/>
      <c r="IG168" s="14"/>
      <c r="IH168" s="14"/>
      <c r="II168" s="14"/>
      <c r="IJ168" s="14"/>
      <c r="IK168" s="14"/>
      <c r="IL168" s="14"/>
      <c r="IM168" s="14"/>
      <c r="IN168" s="14"/>
      <c r="IO168" s="14"/>
      <c r="IP168" s="14"/>
      <c r="IQ168" s="14"/>
      <c r="IR168" s="14"/>
      <c r="IS168" s="14"/>
    </row>
    <row r="169" spans="1:253" s="60" customFormat="1" ht="30" customHeight="1" x14ac:dyDescent="0.25">
      <c r="A169" s="34" t="s">
        <v>59</v>
      </c>
      <c r="B169" s="35"/>
      <c r="C169" s="61"/>
      <c r="D169" s="62"/>
      <c r="E169" s="63"/>
      <c r="F169" s="1"/>
      <c r="G169" s="12"/>
      <c r="H169" s="13"/>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c r="EL169" s="14"/>
      <c r="EM169" s="14"/>
      <c r="EN169" s="14"/>
      <c r="EO169" s="14"/>
      <c r="EP169" s="14"/>
      <c r="EQ169" s="14"/>
      <c r="ER169" s="14"/>
      <c r="ES169" s="14"/>
      <c r="ET169" s="14"/>
      <c r="EU169" s="14"/>
      <c r="EV169" s="14"/>
      <c r="EW169" s="14"/>
      <c r="EX169" s="14"/>
      <c r="EY169" s="14"/>
      <c r="EZ169" s="14"/>
      <c r="FA169" s="14"/>
      <c r="FB169" s="14"/>
      <c r="FC169" s="14"/>
      <c r="FD169" s="14"/>
      <c r="FE169" s="14"/>
      <c r="FF169" s="14"/>
      <c r="FG169" s="14"/>
      <c r="FH169" s="14"/>
      <c r="FI169" s="14"/>
      <c r="FJ169" s="14"/>
      <c r="FK169" s="14"/>
      <c r="FL169" s="14"/>
      <c r="FM169" s="14"/>
      <c r="FN169" s="14"/>
      <c r="FO169" s="14"/>
      <c r="FP169" s="14"/>
      <c r="FQ169" s="14"/>
      <c r="FR169" s="14"/>
      <c r="FS169" s="14"/>
      <c r="FT169" s="14"/>
      <c r="FU169" s="14"/>
      <c r="FV169" s="14"/>
      <c r="FW169" s="14"/>
      <c r="FX169" s="14"/>
      <c r="FY169" s="14"/>
      <c r="FZ169" s="14"/>
      <c r="GA169" s="14"/>
      <c r="GB169" s="14"/>
      <c r="GC169" s="14"/>
      <c r="GD169" s="14"/>
      <c r="GE169" s="14"/>
      <c r="GF169" s="14"/>
      <c r="GG169" s="14"/>
      <c r="GH169" s="14"/>
      <c r="GI169" s="14"/>
      <c r="GJ169" s="14"/>
      <c r="GK169" s="14"/>
      <c r="GL169" s="14"/>
      <c r="GM169" s="14"/>
      <c r="GN169" s="14"/>
      <c r="GO169" s="14"/>
      <c r="GP169" s="14"/>
      <c r="GQ169" s="14"/>
      <c r="GR169" s="14"/>
      <c r="GS169" s="14"/>
      <c r="GT169" s="14"/>
      <c r="GU169" s="14"/>
      <c r="GV169" s="14"/>
      <c r="GW169" s="14"/>
      <c r="GX169" s="14"/>
      <c r="GY169" s="14"/>
      <c r="GZ169" s="14"/>
      <c r="HA169" s="14"/>
      <c r="HB169" s="14"/>
      <c r="HC169" s="14"/>
      <c r="HD169" s="14"/>
      <c r="HE169" s="14"/>
      <c r="HF169" s="14"/>
      <c r="HG169" s="14"/>
      <c r="HH169" s="14"/>
      <c r="HI169" s="14"/>
      <c r="HJ169" s="14"/>
      <c r="HK169" s="14"/>
      <c r="HL169" s="14"/>
      <c r="HM169" s="14"/>
      <c r="HN169" s="14"/>
      <c r="HO169" s="14"/>
      <c r="HP169" s="14"/>
      <c r="HQ169" s="14"/>
      <c r="HR169" s="14"/>
      <c r="HS169" s="14"/>
      <c r="HT169" s="14"/>
      <c r="HU169" s="14"/>
      <c r="HV169" s="14"/>
      <c r="HW169" s="14"/>
      <c r="HX169" s="14"/>
      <c r="HY169" s="14"/>
      <c r="HZ169" s="14"/>
      <c r="IA169" s="14"/>
      <c r="IB169" s="14"/>
      <c r="IC169" s="14"/>
      <c r="ID169" s="14"/>
      <c r="IE169" s="14"/>
      <c r="IF169" s="14"/>
      <c r="IG169" s="14"/>
      <c r="IH169" s="14"/>
      <c r="II169" s="14"/>
      <c r="IJ169" s="14"/>
      <c r="IK169" s="14"/>
      <c r="IL169" s="14"/>
      <c r="IM169" s="14"/>
      <c r="IN169" s="14"/>
      <c r="IO169" s="14"/>
      <c r="IP169" s="14"/>
      <c r="IQ169" s="14"/>
      <c r="IR169" s="14"/>
      <c r="IS169" s="14"/>
    </row>
    <row r="170" spans="1:253" s="60" customFormat="1" ht="30" customHeight="1" x14ac:dyDescent="0.25">
      <c r="A170" s="34" t="s">
        <v>60</v>
      </c>
      <c r="B170" s="35"/>
      <c r="C170" s="61"/>
      <c r="D170" s="64"/>
      <c r="E170" s="63"/>
      <c r="F170" s="1"/>
      <c r="G170" s="12"/>
      <c r="H170" s="13"/>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14"/>
      <c r="GJ170" s="14"/>
      <c r="GK170" s="14"/>
      <c r="GL170" s="14"/>
      <c r="GM170" s="14"/>
      <c r="GN170" s="14"/>
      <c r="GO170" s="14"/>
      <c r="GP170" s="14"/>
      <c r="GQ170" s="14"/>
      <c r="GR170" s="14"/>
      <c r="GS170" s="14"/>
      <c r="GT170" s="14"/>
      <c r="GU170" s="14"/>
      <c r="GV170" s="14"/>
      <c r="GW170" s="14"/>
      <c r="GX170" s="14"/>
      <c r="GY170" s="14"/>
      <c r="GZ170" s="14"/>
      <c r="HA170" s="14"/>
      <c r="HB170" s="14"/>
      <c r="HC170" s="14"/>
      <c r="HD170" s="14"/>
      <c r="HE170" s="14"/>
      <c r="HF170" s="14"/>
      <c r="HG170" s="14"/>
      <c r="HH170" s="14"/>
      <c r="HI170" s="14"/>
      <c r="HJ170" s="14"/>
      <c r="HK170" s="14"/>
      <c r="HL170" s="14"/>
      <c r="HM170" s="14"/>
      <c r="HN170" s="14"/>
      <c r="HO170" s="14"/>
      <c r="HP170" s="14"/>
      <c r="HQ170" s="14"/>
      <c r="HR170" s="14"/>
      <c r="HS170" s="14"/>
      <c r="HT170" s="14"/>
      <c r="HU170" s="14"/>
      <c r="HV170" s="14"/>
      <c r="HW170" s="14"/>
      <c r="HX170" s="14"/>
      <c r="HY170" s="14"/>
      <c r="HZ170" s="14"/>
      <c r="IA170" s="14"/>
      <c r="IB170" s="14"/>
      <c r="IC170" s="14"/>
      <c r="ID170" s="14"/>
      <c r="IE170" s="14"/>
      <c r="IF170" s="14"/>
      <c r="IG170" s="14"/>
      <c r="IH170" s="14"/>
      <c r="II170" s="14"/>
      <c r="IJ170" s="14"/>
      <c r="IK170" s="14"/>
      <c r="IL170" s="14"/>
      <c r="IM170" s="14"/>
      <c r="IN170" s="14"/>
      <c r="IO170" s="14"/>
      <c r="IP170" s="14"/>
      <c r="IQ170" s="14"/>
      <c r="IR170" s="14"/>
      <c r="IS170" s="14"/>
    </row>
    <row r="171" spans="1:253" s="60" customFormat="1" ht="30" customHeight="1" x14ac:dyDescent="0.25">
      <c r="A171" s="34" t="s">
        <v>61</v>
      </c>
      <c r="B171" s="35"/>
      <c r="C171" s="35"/>
      <c r="D171" s="35"/>
      <c r="E171" s="59"/>
      <c r="F171" s="1"/>
      <c r="G171" s="12"/>
      <c r="H171" s="13"/>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s="14"/>
      <c r="FE171" s="14"/>
      <c r="FF171" s="14"/>
      <c r="FG171" s="14"/>
      <c r="FH171" s="14"/>
      <c r="FI171" s="14"/>
      <c r="FJ171" s="14"/>
      <c r="FK171" s="14"/>
      <c r="FL171" s="14"/>
      <c r="FM171" s="14"/>
      <c r="FN171" s="14"/>
      <c r="FO171" s="14"/>
      <c r="FP171" s="14"/>
      <c r="FQ171" s="14"/>
      <c r="FR171" s="14"/>
      <c r="FS171" s="14"/>
      <c r="FT171" s="14"/>
      <c r="FU171" s="14"/>
      <c r="FV171" s="14"/>
      <c r="FW171" s="14"/>
      <c r="FX171" s="14"/>
      <c r="FY171" s="14"/>
      <c r="FZ171" s="14"/>
      <c r="GA171" s="14"/>
      <c r="GB171" s="14"/>
      <c r="GC171" s="14"/>
      <c r="GD171" s="14"/>
      <c r="GE171" s="14"/>
      <c r="GF171" s="14"/>
      <c r="GG171" s="14"/>
      <c r="GH171" s="14"/>
      <c r="GI171" s="14"/>
      <c r="GJ171" s="14"/>
      <c r="GK171" s="14"/>
      <c r="GL171" s="14"/>
      <c r="GM171" s="14"/>
      <c r="GN171" s="14"/>
      <c r="GO171" s="14"/>
      <c r="GP171" s="14"/>
      <c r="GQ171" s="14"/>
      <c r="GR171" s="14"/>
      <c r="GS171" s="14"/>
      <c r="GT171" s="14"/>
      <c r="GU171" s="14"/>
      <c r="GV171" s="14"/>
      <c r="GW171" s="14"/>
      <c r="GX171" s="14"/>
      <c r="GY171" s="14"/>
      <c r="GZ171" s="14"/>
      <c r="HA171" s="14"/>
      <c r="HB171" s="14"/>
      <c r="HC171" s="14"/>
      <c r="HD171" s="14"/>
      <c r="HE171" s="14"/>
      <c r="HF171" s="14"/>
      <c r="HG171" s="14"/>
      <c r="HH171" s="14"/>
      <c r="HI171" s="14"/>
      <c r="HJ171" s="14"/>
      <c r="HK171" s="14"/>
      <c r="HL171" s="14"/>
      <c r="HM171" s="14"/>
      <c r="HN171" s="14"/>
      <c r="HO171" s="14"/>
      <c r="HP171" s="14"/>
      <c r="HQ171" s="14"/>
      <c r="HR171" s="14"/>
      <c r="HS171" s="14"/>
      <c r="HT171" s="14"/>
      <c r="HU171" s="14"/>
      <c r="HV171" s="14"/>
      <c r="HW171" s="14"/>
      <c r="HX171" s="14"/>
      <c r="HY171" s="14"/>
      <c r="HZ171" s="14"/>
      <c r="IA171" s="14"/>
      <c r="IB171" s="14"/>
      <c r="IC171" s="14"/>
      <c r="ID171" s="14"/>
      <c r="IE171" s="14"/>
      <c r="IF171" s="14"/>
      <c r="IG171" s="14"/>
      <c r="IH171" s="14"/>
      <c r="II171" s="14"/>
      <c r="IJ171" s="14"/>
      <c r="IK171" s="14"/>
      <c r="IL171" s="14"/>
      <c r="IM171" s="14"/>
      <c r="IN171" s="14"/>
      <c r="IO171" s="14"/>
      <c r="IP171" s="14"/>
      <c r="IQ171" s="14"/>
      <c r="IR171" s="14"/>
      <c r="IS171" s="14"/>
    </row>
    <row r="172" spans="1:253" s="60" customFormat="1" ht="30" customHeight="1" x14ac:dyDescent="0.25">
      <c r="A172" s="34" t="s">
        <v>62</v>
      </c>
      <c r="B172" s="35"/>
      <c r="C172" s="35"/>
      <c r="D172" s="35"/>
      <c r="E172" s="59"/>
      <c r="F172" s="1"/>
      <c r="G172" s="12"/>
      <c r="H172" s="13"/>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c r="EB172" s="14"/>
      <c r="EC172" s="14"/>
      <c r="ED172" s="14"/>
      <c r="EE172" s="14"/>
      <c r="EF172" s="14"/>
      <c r="EG172" s="14"/>
      <c r="EH172" s="14"/>
      <c r="EI172" s="14"/>
      <c r="EJ172" s="14"/>
      <c r="EK172" s="14"/>
      <c r="EL172" s="14"/>
      <c r="EM172" s="14"/>
      <c r="EN172" s="14"/>
      <c r="EO172" s="14"/>
      <c r="EP172" s="14"/>
      <c r="EQ172" s="14"/>
      <c r="ER172" s="14"/>
      <c r="ES172" s="14"/>
      <c r="ET172" s="14"/>
      <c r="EU172" s="14"/>
      <c r="EV172" s="14"/>
      <c r="EW172" s="14"/>
      <c r="EX172" s="14"/>
      <c r="EY172" s="14"/>
      <c r="EZ172" s="14"/>
      <c r="FA172" s="14"/>
      <c r="FB172" s="14"/>
      <c r="FC172" s="14"/>
      <c r="FD172" s="14"/>
      <c r="FE172" s="14"/>
      <c r="FF172" s="14"/>
      <c r="FG172" s="14"/>
      <c r="FH172" s="14"/>
      <c r="FI172" s="14"/>
      <c r="FJ172" s="14"/>
      <c r="FK172" s="14"/>
      <c r="FL172" s="14"/>
      <c r="FM172" s="14"/>
      <c r="FN172" s="14"/>
      <c r="FO172" s="14"/>
      <c r="FP172" s="14"/>
      <c r="FQ172" s="14"/>
      <c r="FR172" s="14"/>
      <c r="FS172" s="14"/>
      <c r="FT172" s="14"/>
      <c r="FU172" s="14"/>
      <c r="FV172" s="14"/>
      <c r="FW172" s="14"/>
      <c r="FX172" s="14"/>
      <c r="FY172" s="14"/>
      <c r="FZ172" s="14"/>
      <c r="GA172" s="14"/>
      <c r="GB172" s="14"/>
      <c r="GC172" s="14"/>
      <c r="GD172" s="14"/>
      <c r="GE172" s="14"/>
      <c r="GF172" s="14"/>
      <c r="GG172" s="14"/>
      <c r="GH172" s="14"/>
      <c r="GI172" s="14"/>
      <c r="GJ172" s="14"/>
      <c r="GK172" s="14"/>
      <c r="GL172" s="14"/>
      <c r="GM172" s="14"/>
      <c r="GN172" s="14"/>
      <c r="GO172" s="14"/>
      <c r="GP172" s="14"/>
      <c r="GQ172" s="14"/>
      <c r="GR172" s="14"/>
      <c r="GS172" s="14"/>
      <c r="GT172" s="14"/>
      <c r="GU172" s="14"/>
      <c r="GV172" s="14"/>
      <c r="GW172" s="14"/>
      <c r="GX172" s="14"/>
      <c r="GY172" s="14"/>
      <c r="GZ172" s="14"/>
      <c r="HA172" s="14"/>
      <c r="HB172" s="14"/>
      <c r="HC172" s="14"/>
      <c r="HD172" s="14"/>
      <c r="HE172" s="14"/>
      <c r="HF172" s="14"/>
      <c r="HG172" s="14"/>
      <c r="HH172" s="14"/>
      <c r="HI172" s="14"/>
      <c r="HJ172" s="14"/>
      <c r="HK172" s="14"/>
      <c r="HL172" s="14"/>
      <c r="HM172" s="14"/>
      <c r="HN172" s="14"/>
      <c r="HO172" s="14"/>
      <c r="HP172" s="14"/>
      <c r="HQ172" s="14"/>
      <c r="HR172" s="14"/>
      <c r="HS172" s="14"/>
      <c r="HT172" s="14"/>
      <c r="HU172" s="14"/>
      <c r="HV172" s="14"/>
      <c r="HW172" s="14"/>
      <c r="HX172" s="14"/>
      <c r="HY172" s="14"/>
      <c r="HZ172" s="14"/>
      <c r="IA172" s="14"/>
      <c r="IB172" s="14"/>
      <c r="IC172" s="14"/>
      <c r="ID172" s="14"/>
      <c r="IE172" s="14"/>
      <c r="IF172" s="14"/>
      <c r="IG172" s="14"/>
      <c r="IH172" s="14"/>
      <c r="II172" s="14"/>
      <c r="IJ172" s="14"/>
      <c r="IK172" s="14"/>
      <c r="IL172" s="14"/>
      <c r="IM172" s="14"/>
      <c r="IN172" s="14"/>
      <c r="IO172" s="14"/>
      <c r="IP172" s="14"/>
      <c r="IQ172" s="14"/>
      <c r="IR172" s="14"/>
      <c r="IS172" s="14"/>
    </row>
    <row r="173" spans="1:253" s="60" customFormat="1" ht="30" customHeight="1" x14ac:dyDescent="0.25">
      <c r="A173" s="34" t="s">
        <v>63</v>
      </c>
      <c r="B173" s="35"/>
      <c r="C173" s="35"/>
      <c r="D173" s="35"/>
      <c r="E173" s="59"/>
      <c r="F173" s="1"/>
      <c r="G173" s="12"/>
      <c r="H173" s="13"/>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c r="EL173" s="14"/>
      <c r="EM173" s="14"/>
      <c r="EN173" s="14"/>
      <c r="EO173" s="14"/>
      <c r="EP173" s="14"/>
      <c r="EQ173" s="14"/>
      <c r="ER173" s="14"/>
      <c r="ES173" s="14"/>
      <c r="ET173" s="14"/>
      <c r="EU173" s="14"/>
      <c r="EV173" s="14"/>
      <c r="EW173" s="14"/>
      <c r="EX173" s="14"/>
      <c r="EY173" s="14"/>
      <c r="EZ173" s="14"/>
      <c r="FA173" s="14"/>
      <c r="FB173" s="14"/>
      <c r="FC173" s="14"/>
      <c r="FD173" s="14"/>
      <c r="FE173" s="14"/>
      <c r="FF173" s="14"/>
      <c r="FG173" s="14"/>
      <c r="FH173" s="14"/>
      <c r="FI173" s="14"/>
      <c r="FJ173" s="14"/>
      <c r="FK173" s="14"/>
      <c r="FL173" s="14"/>
      <c r="FM173" s="14"/>
      <c r="FN173" s="14"/>
      <c r="FO173" s="14"/>
      <c r="FP173" s="14"/>
      <c r="FQ173" s="14"/>
      <c r="FR173" s="14"/>
      <c r="FS173" s="14"/>
      <c r="FT173" s="14"/>
      <c r="FU173" s="14"/>
      <c r="FV173" s="14"/>
      <c r="FW173" s="14"/>
      <c r="FX173" s="14"/>
      <c r="FY173" s="14"/>
      <c r="FZ173" s="14"/>
      <c r="GA173" s="14"/>
      <c r="GB173" s="14"/>
      <c r="GC173" s="14"/>
      <c r="GD173" s="14"/>
      <c r="GE173" s="14"/>
      <c r="GF173" s="14"/>
      <c r="GG173" s="14"/>
      <c r="GH173" s="14"/>
      <c r="GI173" s="14"/>
      <c r="GJ173" s="14"/>
      <c r="GK173" s="14"/>
      <c r="GL173" s="14"/>
      <c r="GM173" s="14"/>
      <c r="GN173" s="14"/>
      <c r="GO173" s="14"/>
      <c r="GP173" s="14"/>
      <c r="GQ173" s="14"/>
      <c r="GR173" s="14"/>
      <c r="GS173" s="14"/>
      <c r="GT173" s="14"/>
      <c r="GU173" s="14"/>
      <c r="GV173" s="14"/>
      <c r="GW173" s="14"/>
      <c r="GX173" s="14"/>
      <c r="GY173" s="14"/>
      <c r="GZ173" s="14"/>
      <c r="HA173" s="14"/>
      <c r="HB173" s="14"/>
      <c r="HC173" s="14"/>
      <c r="HD173" s="14"/>
      <c r="HE173" s="14"/>
      <c r="HF173" s="14"/>
      <c r="HG173" s="14"/>
      <c r="HH173" s="14"/>
      <c r="HI173" s="14"/>
      <c r="HJ173" s="14"/>
      <c r="HK173" s="14"/>
      <c r="HL173" s="14"/>
      <c r="HM173" s="14"/>
      <c r="HN173" s="14"/>
      <c r="HO173" s="14"/>
      <c r="HP173" s="14"/>
      <c r="HQ173" s="14"/>
      <c r="HR173" s="14"/>
      <c r="HS173" s="14"/>
      <c r="HT173" s="14"/>
      <c r="HU173" s="14"/>
      <c r="HV173" s="14"/>
      <c r="HW173" s="14"/>
      <c r="HX173" s="14"/>
      <c r="HY173" s="14"/>
      <c r="HZ173" s="14"/>
      <c r="IA173" s="14"/>
      <c r="IB173" s="14"/>
      <c r="IC173" s="14"/>
      <c r="ID173" s="14"/>
      <c r="IE173" s="14"/>
      <c r="IF173" s="14"/>
      <c r="IG173" s="14"/>
      <c r="IH173" s="14"/>
      <c r="II173" s="14"/>
      <c r="IJ173" s="14"/>
      <c r="IK173" s="14"/>
      <c r="IL173" s="14"/>
      <c r="IM173" s="14"/>
      <c r="IN173" s="14"/>
      <c r="IO173" s="14"/>
      <c r="IP173" s="14"/>
      <c r="IQ173" s="14"/>
      <c r="IR173" s="14"/>
      <c r="IS173" s="14"/>
    </row>
    <row r="174" spans="1:253" s="60" customFormat="1" ht="30" customHeight="1" x14ac:dyDescent="0.25">
      <c r="A174" s="65" t="s">
        <v>64</v>
      </c>
      <c r="B174" s="65"/>
      <c r="C174" s="65"/>
      <c r="D174" s="66"/>
      <c r="E174" s="67"/>
      <c r="F174" s="11"/>
      <c r="G174" s="12"/>
      <c r="H174" s="13"/>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c r="EL174" s="14"/>
      <c r="EM174" s="14"/>
      <c r="EN174" s="14"/>
      <c r="EO174" s="14"/>
      <c r="EP174" s="14"/>
      <c r="EQ174" s="14"/>
      <c r="ER174" s="14"/>
      <c r="ES174" s="14"/>
      <c r="ET174" s="14"/>
      <c r="EU174" s="14"/>
      <c r="EV174" s="14"/>
      <c r="EW174" s="14"/>
      <c r="EX174" s="14"/>
      <c r="EY174" s="14"/>
      <c r="EZ174" s="14"/>
      <c r="FA174" s="14"/>
      <c r="FB174" s="14"/>
      <c r="FC174" s="14"/>
      <c r="FD174" s="14"/>
      <c r="FE174" s="14"/>
      <c r="FF174" s="14"/>
      <c r="FG174" s="14"/>
      <c r="FH174" s="14"/>
      <c r="FI174" s="14"/>
      <c r="FJ174" s="14"/>
      <c r="FK174" s="14"/>
      <c r="FL174" s="14"/>
      <c r="FM174" s="14"/>
      <c r="FN174" s="14"/>
      <c r="FO174" s="14"/>
      <c r="FP174" s="14"/>
      <c r="FQ174" s="14"/>
      <c r="FR174" s="14"/>
      <c r="FS174" s="14"/>
      <c r="FT174" s="14"/>
      <c r="FU174" s="14"/>
      <c r="FV174" s="14"/>
      <c r="FW174" s="14"/>
      <c r="FX174" s="14"/>
      <c r="FY174" s="14"/>
      <c r="FZ174" s="14"/>
      <c r="GA174" s="14"/>
      <c r="GB174" s="14"/>
      <c r="GC174" s="14"/>
      <c r="GD174" s="14"/>
      <c r="GE174" s="14"/>
      <c r="GF174" s="14"/>
      <c r="GG174" s="14"/>
      <c r="GH174" s="14"/>
      <c r="GI174" s="14"/>
      <c r="GJ174" s="14"/>
      <c r="GK174" s="14"/>
      <c r="GL174" s="14"/>
      <c r="GM174" s="14"/>
      <c r="GN174" s="14"/>
      <c r="GO174" s="14"/>
      <c r="GP174" s="14"/>
      <c r="GQ174" s="14"/>
      <c r="GR174" s="14"/>
      <c r="GS174" s="14"/>
      <c r="GT174" s="14"/>
      <c r="GU174" s="14"/>
      <c r="GV174" s="14"/>
      <c r="GW174" s="14"/>
      <c r="GX174" s="14"/>
      <c r="GY174" s="14"/>
      <c r="GZ174" s="14"/>
      <c r="HA174" s="14"/>
      <c r="HB174" s="14"/>
      <c r="HC174" s="14"/>
      <c r="HD174" s="14"/>
      <c r="HE174" s="14"/>
      <c r="HF174" s="14"/>
      <c r="HG174" s="14"/>
      <c r="HH174" s="14"/>
      <c r="HI174" s="14"/>
      <c r="HJ174" s="14"/>
      <c r="HK174" s="14"/>
      <c r="HL174" s="14"/>
      <c r="HM174" s="14"/>
      <c r="HN174" s="14"/>
      <c r="HO174" s="14"/>
      <c r="HP174" s="14"/>
      <c r="HQ174" s="14"/>
      <c r="HR174" s="14"/>
      <c r="HS174" s="14"/>
      <c r="HT174" s="14"/>
      <c r="HU174" s="14"/>
      <c r="HV174" s="14"/>
      <c r="HW174" s="14"/>
      <c r="HX174" s="14"/>
      <c r="HY174" s="14"/>
      <c r="HZ174" s="14"/>
      <c r="IA174" s="14"/>
      <c r="IB174" s="14"/>
      <c r="IC174" s="14"/>
      <c r="ID174" s="14"/>
      <c r="IE174" s="14"/>
      <c r="IF174" s="14"/>
      <c r="IG174" s="14"/>
      <c r="IH174" s="14"/>
      <c r="II174" s="14"/>
      <c r="IJ174" s="14"/>
      <c r="IK174" s="14"/>
      <c r="IL174" s="14"/>
      <c r="IM174" s="14"/>
      <c r="IN174" s="14"/>
      <c r="IO174" s="14"/>
      <c r="IP174" s="14"/>
      <c r="IQ174" s="14"/>
      <c r="IR174" s="14"/>
      <c r="IS174" s="14"/>
    </row>
    <row r="175" spans="1:253" s="60" customFormat="1" ht="30" customHeight="1" x14ac:dyDescent="0.25">
      <c r="A175" s="65" t="s">
        <v>65</v>
      </c>
      <c r="B175" s="65"/>
      <c r="C175" s="65"/>
      <c r="D175" s="68"/>
      <c r="E175" s="67"/>
      <c r="F175" s="11"/>
      <c r="G175" s="12"/>
      <c r="H175" s="13"/>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c r="EL175" s="14"/>
      <c r="EM175" s="14"/>
      <c r="EN175" s="14"/>
      <c r="EO175" s="14"/>
      <c r="EP175" s="14"/>
      <c r="EQ175" s="14"/>
      <c r="ER175" s="14"/>
      <c r="ES175" s="14"/>
      <c r="ET175" s="14"/>
      <c r="EU175" s="14"/>
      <c r="EV175" s="14"/>
      <c r="EW175" s="14"/>
      <c r="EX175" s="14"/>
      <c r="EY175" s="14"/>
      <c r="EZ175" s="14"/>
      <c r="FA175" s="14"/>
      <c r="FB175" s="14"/>
      <c r="FC175" s="14"/>
      <c r="FD175" s="14"/>
      <c r="FE175" s="14"/>
      <c r="FF175" s="14"/>
      <c r="FG175" s="14"/>
      <c r="FH175" s="14"/>
      <c r="FI175" s="14"/>
      <c r="FJ175" s="14"/>
      <c r="FK175" s="14"/>
      <c r="FL175" s="14"/>
      <c r="FM175" s="14"/>
      <c r="FN175" s="14"/>
      <c r="FO175" s="14"/>
      <c r="FP175" s="14"/>
      <c r="FQ175" s="14"/>
      <c r="FR175" s="14"/>
      <c r="FS175" s="14"/>
      <c r="FT175" s="14"/>
      <c r="FU175" s="14"/>
      <c r="FV175" s="14"/>
      <c r="FW175" s="14"/>
      <c r="FX175" s="14"/>
      <c r="FY175" s="14"/>
      <c r="FZ175" s="14"/>
      <c r="GA175" s="14"/>
      <c r="GB175" s="14"/>
      <c r="GC175" s="14"/>
      <c r="GD175" s="14"/>
      <c r="GE175" s="14"/>
      <c r="GF175" s="14"/>
      <c r="GG175" s="14"/>
      <c r="GH175" s="14"/>
      <c r="GI175" s="14"/>
      <c r="GJ175" s="14"/>
      <c r="GK175" s="14"/>
      <c r="GL175" s="14"/>
      <c r="GM175" s="14"/>
      <c r="GN175" s="14"/>
      <c r="GO175" s="14"/>
      <c r="GP175" s="14"/>
      <c r="GQ175" s="14"/>
      <c r="GR175" s="14"/>
      <c r="GS175" s="14"/>
      <c r="GT175" s="14"/>
      <c r="GU175" s="14"/>
      <c r="GV175" s="14"/>
      <c r="GW175" s="14"/>
      <c r="GX175" s="14"/>
      <c r="GY175" s="14"/>
      <c r="GZ175" s="14"/>
      <c r="HA175" s="14"/>
      <c r="HB175" s="14"/>
      <c r="HC175" s="14"/>
      <c r="HD175" s="14"/>
      <c r="HE175" s="14"/>
      <c r="HF175" s="14"/>
      <c r="HG175" s="14"/>
      <c r="HH175" s="14"/>
      <c r="HI175" s="14"/>
      <c r="HJ175" s="14"/>
      <c r="HK175" s="14"/>
      <c r="HL175" s="14"/>
      <c r="HM175" s="14"/>
      <c r="HN175" s="14"/>
      <c r="HO175" s="14"/>
      <c r="HP175" s="14"/>
      <c r="HQ175" s="14"/>
      <c r="HR175" s="14"/>
      <c r="HS175" s="14"/>
      <c r="HT175" s="14"/>
      <c r="HU175" s="14"/>
      <c r="HV175" s="14"/>
      <c r="HW175" s="14"/>
      <c r="HX175" s="14"/>
      <c r="HY175" s="14"/>
      <c r="HZ175" s="14"/>
      <c r="IA175" s="14"/>
      <c r="IB175" s="14"/>
      <c r="IC175" s="14"/>
      <c r="ID175" s="14"/>
      <c r="IE175" s="14"/>
      <c r="IF175" s="14"/>
      <c r="IG175" s="14"/>
      <c r="IH175" s="14"/>
      <c r="II175" s="14"/>
      <c r="IJ175" s="14"/>
      <c r="IK175" s="14"/>
      <c r="IL175" s="14"/>
      <c r="IM175" s="14"/>
      <c r="IN175" s="14"/>
      <c r="IO175" s="14"/>
      <c r="IP175" s="14"/>
      <c r="IQ175" s="14"/>
      <c r="IR175" s="14"/>
      <c r="IS175" s="14"/>
    </row>
    <row r="176" spans="1:253" s="60" customFormat="1" ht="30" customHeight="1" x14ac:dyDescent="0.25">
      <c r="A176" s="65" t="s">
        <v>66</v>
      </c>
      <c r="B176" s="65"/>
      <c r="C176" s="65"/>
      <c r="D176" s="65"/>
      <c r="E176" s="67"/>
      <c r="F176" s="11"/>
      <c r="G176" s="12"/>
      <c r="H176" s="13"/>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c r="EL176" s="14"/>
      <c r="EM176" s="14"/>
      <c r="EN176" s="14"/>
      <c r="EO176" s="14"/>
      <c r="EP176" s="14"/>
      <c r="EQ176" s="14"/>
      <c r="ER176" s="14"/>
      <c r="ES176" s="14"/>
      <c r="ET176" s="14"/>
      <c r="EU176" s="14"/>
      <c r="EV176" s="14"/>
      <c r="EW176" s="14"/>
      <c r="EX176" s="14"/>
      <c r="EY176" s="14"/>
      <c r="EZ176" s="14"/>
      <c r="FA176" s="14"/>
      <c r="FB176" s="14"/>
      <c r="FC176" s="14"/>
      <c r="FD176" s="14"/>
      <c r="FE176" s="14"/>
      <c r="FF176" s="14"/>
      <c r="FG176" s="14"/>
      <c r="FH176" s="14"/>
      <c r="FI176" s="14"/>
      <c r="FJ176" s="14"/>
      <c r="FK176" s="14"/>
      <c r="FL176" s="14"/>
      <c r="FM176" s="14"/>
      <c r="FN176" s="14"/>
      <c r="FO176" s="14"/>
      <c r="FP176" s="14"/>
      <c r="FQ176" s="14"/>
      <c r="FR176" s="14"/>
      <c r="FS176" s="14"/>
      <c r="FT176" s="14"/>
      <c r="FU176" s="14"/>
      <c r="FV176" s="14"/>
      <c r="FW176" s="14"/>
      <c r="FX176" s="14"/>
      <c r="FY176" s="14"/>
      <c r="FZ176" s="14"/>
      <c r="GA176" s="14"/>
      <c r="GB176" s="14"/>
      <c r="GC176" s="14"/>
      <c r="GD176" s="14"/>
      <c r="GE176" s="14"/>
      <c r="GF176" s="14"/>
      <c r="GG176" s="14"/>
      <c r="GH176" s="14"/>
      <c r="GI176" s="14"/>
      <c r="GJ176" s="14"/>
      <c r="GK176" s="14"/>
      <c r="GL176" s="14"/>
      <c r="GM176" s="14"/>
      <c r="GN176" s="14"/>
      <c r="GO176" s="14"/>
      <c r="GP176" s="14"/>
      <c r="GQ176" s="14"/>
      <c r="GR176" s="14"/>
      <c r="GS176" s="14"/>
      <c r="GT176" s="14"/>
      <c r="GU176" s="14"/>
      <c r="GV176" s="14"/>
      <c r="GW176" s="14"/>
      <c r="GX176" s="14"/>
      <c r="GY176" s="14"/>
      <c r="GZ176" s="14"/>
      <c r="HA176" s="14"/>
      <c r="HB176" s="14"/>
      <c r="HC176" s="14"/>
      <c r="HD176" s="14"/>
      <c r="HE176" s="14"/>
      <c r="HF176" s="14"/>
      <c r="HG176" s="14"/>
      <c r="HH176" s="14"/>
      <c r="HI176" s="14"/>
      <c r="HJ176" s="14"/>
      <c r="HK176" s="14"/>
      <c r="HL176" s="14"/>
      <c r="HM176" s="14"/>
      <c r="HN176" s="14"/>
      <c r="HO176" s="14"/>
      <c r="HP176" s="14"/>
      <c r="HQ176" s="14"/>
      <c r="HR176" s="14"/>
      <c r="HS176" s="14"/>
      <c r="HT176" s="14"/>
      <c r="HU176" s="14"/>
      <c r="HV176" s="14"/>
      <c r="HW176" s="14"/>
      <c r="HX176" s="14"/>
      <c r="HY176" s="14"/>
      <c r="HZ176" s="14"/>
      <c r="IA176" s="14"/>
      <c r="IB176" s="14"/>
      <c r="IC176" s="14"/>
      <c r="ID176" s="14"/>
      <c r="IE176" s="14"/>
      <c r="IF176" s="14"/>
      <c r="IG176" s="14"/>
      <c r="IH176" s="14"/>
      <c r="II176" s="14"/>
      <c r="IJ176" s="14"/>
      <c r="IK176" s="14"/>
      <c r="IL176" s="14"/>
      <c r="IM176" s="14"/>
      <c r="IN176" s="14"/>
      <c r="IO176" s="14"/>
      <c r="IP176" s="14"/>
      <c r="IQ176" s="14"/>
      <c r="IR176" s="14"/>
      <c r="IS176" s="14"/>
    </row>
    <row r="177" spans="1:253" s="60" customFormat="1" ht="30" customHeight="1" x14ac:dyDescent="0.25">
      <c r="A177" s="65" t="s">
        <v>67</v>
      </c>
      <c r="B177" s="65"/>
      <c r="C177" s="65"/>
      <c r="D177" s="65"/>
      <c r="E177" s="67"/>
      <c r="F177" s="11"/>
      <c r="G177" s="12"/>
      <c r="H177" s="13"/>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c r="EL177" s="14"/>
      <c r="EM177" s="14"/>
      <c r="EN177" s="14"/>
      <c r="EO177" s="14"/>
      <c r="EP177" s="14"/>
      <c r="EQ177" s="14"/>
      <c r="ER177" s="14"/>
      <c r="ES177" s="14"/>
      <c r="ET177" s="14"/>
      <c r="EU177" s="14"/>
      <c r="EV177" s="14"/>
      <c r="EW177" s="14"/>
      <c r="EX177" s="14"/>
      <c r="EY177" s="14"/>
      <c r="EZ177" s="14"/>
      <c r="FA177" s="14"/>
      <c r="FB177" s="14"/>
      <c r="FC177" s="14"/>
      <c r="FD177" s="14"/>
      <c r="FE177" s="14"/>
      <c r="FF177" s="14"/>
      <c r="FG177" s="14"/>
      <c r="FH177" s="14"/>
      <c r="FI177" s="14"/>
      <c r="FJ177" s="14"/>
      <c r="FK177" s="14"/>
      <c r="FL177" s="14"/>
      <c r="FM177" s="14"/>
      <c r="FN177" s="14"/>
      <c r="FO177" s="14"/>
      <c r="FP177" s="14"/>
      <c r="FQ177" s="14"/>
      <c r="FR177" s="14"/>
      <c r="FS177" s="14"/>
      <c r="FT177" s="14"/>
      <c r="FU177" s="14"/>
      <c r="FV177" s="14"/>
      <c r="FW177" s="14"/>
      <c r="FX177" s="14"/>
      <c r="FY177" s="14"/>
      <c r="FZ177" s="14"/>
      <c r="GA177" s="14"/>
      <c r="GB177" s="14"/>
      <c r="GC177" s="14"/>
      <c r="GD177" s="14"/>
      <c r="GE177" s="14"/>
      <c r="GF177" s="14"/>
      <c r="GG177" s="14"/>
      <c r="GH177" s="14"/>
      <c r="GI177" s="14"/>
      <c r="GJ177" s="14"/>
      <c r="GK177" s="14"/>
      <c r="GL177" s="14"/>
      <c r="GM177" s="14"/>
      <c r="GN177" s="14"/>
      <c r="GO177" s="14"/>
      <c r="GP177" s="14"/>
      <c r="GQ177" s="14"/>
      <c r="GR177" s="14"/>
      <c r="GS177" s="14"/>
      <c r="GT177" s="14"/>
      <c r="GU177" s="14"/>
      <c r="GV177" s="14"/>
      <c r="GW177" s="14"/>
      <c r="GX177" s="14"/>
      <c r="GY177" s="14"/>
      <c r="GZ177" s="14"/>
      <c r="HA177" s="14"/>
      <c r="HB177" s="14"/>
      <c r="HC177" s="14"/>
      <c r="HD177" s="14"/>
      <c r="HE177" s="14"/>
      <c r="HF177" s="14"/>
      <c r="HG177" s="14"/>
      <c r="HH177" s="14"/>
      <c r="HI177" s="14"/>
      <c r="HJ177" s="14"/>
      <c r="HK177" s="14"/>
      <c r="HL177" s="14"/>
      <c r="HM177" s="14"/>
      <c r="HN177" s="14"/>
      <c r="HO177" s="14"/>
      <c r="HP177" s="14"/>
      <c r="HQ177" s="14"/>
      <c r="HR177" s="14"/>
      <c r="HS177" s="14"/>
      <c r="HT177" s="14"/>
      <c r="HU177" s="14"/>
      <c r="HV177" s="14"/>
      <c r="HW177" s="14"/>
      <c r="HX177" s="14"/>
      <c r="HY177" s="14"/>
      <c r="HZ177" s="14"/>
      <c r="IA177" s="14"/>
      <c r="IB177" s="14"/>
      <c r="IC177" s="14"/>
      <c r="ID177" s="14"/>
      <c r="IE177" s="14"/>
      <c r="IF177" s="14"/>
      <c r="IG177" s="14"/>
      <c r="IH177" s="14"/>
      <c r="II177" s="14"/>
      <c r="IJ177" s="14"/>
      <c r="IK177" s="14"/>
      <c r="IL177" s="14"/>
      <c r="IM177" s="14"/>
      <c r="IN177" s="14"/>
      <c r="IO177" s="14"/>
      <c r="IP177" s="14"/>
      <c r="IQ177" s="14"/>
      <c r="IR177" s="14"/>
      <c r="IS177" s="14"/>
    </row>
    <row r="178" spans="1:253" s="60" customFormat="1" ht="30" customHeight="1" x14ac:dyDescent="0.25">
      <c r="A178" s="65"/>
      <c r="B178" s="65"/>
      <c r="C178" s="65"/>
      <c r="D178" s="65"/>
      <c r="E178" s="67"/>
      <c r="F178" s="11"/>
      <c r="G178" s="12"/>
      <c r="H178" s="13"/>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c r="EB178" s="14"/>
      <c r="EC178" s="14"/>
      <c r="ED178" s="14"/>
      <c r="EE178" s="14"/>
      <c r="EF178" s="14"/>
      <c r="EG178" s="14"/>
      <c r="EH178" s="14"/>
      <c r="EI178" s="14"/>
      <c r="EJ178" s="14"/>
      <c r="EK178" s="14"/>
      <c r="EL178" s="14"/>
      <c r="EM178" s="14"/>
      <c r="EN178" s="14"/>
      <c r="EO178" s="14"/>
      <c r="EP178" s="14"/>
      <c r="EQ178" s="14"/>
      <c r="ER178" s="14"/>
      <c r="ES178" s="14"/>
      <c r="ET178" s="14"/>
      <c r="EU178" s="14"/>
      <c r="EV178" s="14"/>
      <c r="EW178" s="14"/>
      <c r="EX178" s="14"/>
      <c r="EY178" s="14"/>
      <c r="EZ178" s="14"/>
      <c r="FA178" s="14"/>
      <c r="FB178" s="14"/>
      <c r="FC178" s="14"/>
      <c r="FD178" s="14"/>
      <c r="FE178" s="14"/>
      <c r="FF178" s="14"/>
      <c r="FG178" s="14"/>
      <c r="FH178" s="14"/>
      <c r="FI178" s="14"/>
      <c r="FJ178" s="14"/>
      <c r="FK178" s="14"/>
      <c r="FL178" s="14"/>
      <c r="FM178" s="14"/>
      <c r="FN178" s="14"/>
      <c r="FO178" s="14"/>
      <c r="FP178" s="14"/>
      <c r="FQ178" s="14"/>
      <c r="FR178" s="14"/>
      <c r="FS178" s="14"/>
      <c r="FT178" s="14"/>
      <c r="FU178" s="14"/>
      <c r="FV178" s="14"/>
      <c r="FW178" s="14"/>
      <c r="FX178" s="14"/>
      <c r="FY178" s="14"/>
      <c r="FZ178" s="14"/>
      <c r="GA178" s="14"/>
      <c r="GB178" s="14"/>
      <c r="GC178" s="14"/>
      <c r="GD178" s="14"/>
      <c r="GE178" s="14"/>
      <c r="GF178" s="14"/>
      <c r="GG178" s="14"/>
      <c r="GH178" s="14"/>
      <c r="GI178" s="14"/>
      <c r="GJ178" s="14"/>
      <c r="GK178" s="14"/>
      <c r="GL178" s="14"/>
      <c r="GM178" s="14"/>
      <c r="GN178" s="14"/>
      <c r="GO178" s="14"/>
      <c r="GP178" s="14"/>
      <c r="GQ178" s="14"/>
      <c r="GR178" s="14"/>
      <c r="GS178" s="14"/>
      <c r="GT178" s="14"/>
      <c r="GU178" s="14"/>
      <c r="GV178" s="14"/>
      <c r="GW178" s="14"/>
      <c r="GX178" s="14"/>
      <c r="GY178" s="14"/>
      <c r="GZ178" s="14"/>
      <c r="HA178" s="14"/>
      <c r="HB178" s="14"/>
      <c r="HC178" s="14"/>
      <c r="HD178" s="14"/>
      <c r="HE178" s="14"/>
      <c r="HF178" s="14"/>
      <c r="HG178" s="14"/>
      <c r="HH178" s="14"/>
      <c r="HI178" s="14"/>
      <c r="HJ178" s="14"/>
      <c r="HK178" s="14"/>
      <c r="HL178" s="14"/>
      <c r="HM178" s="14"/>
      <c r="HN178" s="14"/>
      <c r="HO178" s="14"/>
      <c r="HP178" s="14"/>
      <c r="HQ178" s="14"/>
      <c r="HR178" s="14"/>
      <c r="HS178" s="14"/>
      <c r="HT178" s="14"/>
      <c r="HU178" s="14"/>
      <c r="HV178" s="14"/>
      <c r="HW178" s="14"/>
      <c r="HX178" s="14"/>
      <c r="HY178" s="14"/>
      <c r="HZ178" s="14"/>
      <c r="IA178" s="14"/>
      <c r="IB178" s="14"/>
      <c r="IC178" s="14"/>
      <c r="ID178" s="14"/>
      <c r="IE178" s="14"/>
      <c r="IF178" s="14"/>
      <c r="IG178" s="14"/>
      <c r="IH178" s="14"/>
      <c r="II178" s="14"/>
      <c r="IJ178" s="14"/>
      <c r="IK178" s="14"/>
      <c r="IL178" s="14"/>
      <c r="IM178" s="14"/>
      <c r="IN178" s="14"/>
      <c r="IO178" s="14"/>
      <c r="IP178" s="14"/>
      <c r="IQ178" s="14"/>
      <c r="IR178" s="14"/>
      <c r="IS178" s="14"/>
    </row>
    <row r="179" spans="1:253" s="60" customFormat="1" ht="30" customHeight="1" x14ac:dyDescent="0.25">
      <c r="A179" s="34" t="s">
        <v>68</v>
      </c>
      <c r="B179" s="35"/>
      <c r="C179" s="35"/>
      <c r="D179" s="35"/>
      <c r="E179" s="59"/>
      <c r="F179" s="1"/>
      <c r="G179" s="12"/>
      <c r="H179" s="13"/>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c r="EB179" s="14"/>
      <c r="EC179" s="14"/>
      <c r="ED179" s="14"/>
      <c r="EE179" s="14"/>
      <c r="EF179" s="14"/>
      <c r="EG179" s="14"/>
      <c r="EH179" s="14"/>
      <c r="EI179" s="14"/>
      <c r="EJ179" s="14"/>
      <c r="EK179" s="14"/>
      <c r="EL179" s="14"/>
      <c r="EM179" s="14"/>
      <c r="EN179" s="14"/>
      <c r="EO179" s="14"/>
      <c r="EP179" s="14"/>
      <c r="EQ179" s="14"/>
      <c r="ER179" s="14"/>
      <c r="ES179" s="14"/>
      <c r="ET179" s="14"/>
      <c r="EU179" s="14"/>
      <c r="EV179" s="14"/>
      <c r="EW179" s="14"/>
      <c r="EX179" s="14"/>
      <c r="EY179" s="14"/>
      <c r="EZ179" s="14"/>
      <c r="FA179" s="14"/>
      <c r="FB179" s="14"/>
      <c r="FC179" s="14"/>
      <c r="FD179" s="14"/>
      <c r="FE179" s="14"/>
      <c r="FF179" s="14"/>
      <c r="FG179" s="14"/>
      <c r="FH179" s="14"/>
      <c r="FI179" s="14"/>
      <c r="FJ179" s="14"/>
      <c r="FK179" s="14"/>
      <c r="FL179" s="14"/>
      <c r="FM179" s="14"/>
      <c r="FN179" s="14"/>
      <c r="FO179" s="14"/>
      <c r="FP179" s="14"/>
      <c r="FQ179" s="14"/>
      <c r="FR179" s="14"/>
      <c r="FS179" s="14"/>
      <c r="FT179" s="14"/>
      <c r="FU179" s="14"/>
      <c r="FV179" s="14"/>
      <c r="FW179" s="14"/>
      <c r="FX179" s="14"/>
      <c r="FY179" s="14"/>
      <c r="FZ179" s="14"/>
      <c r="GA179" s="14"/>
      <c r="GB179" s="14"/>
      <c r="GC179" s="14"/>
      <c r="GD179" s="14"/>
      <c r="GE179" s="14"/>
      <c r="GF179" s="14"/>
      <c r="GG179" s="14"/>
      <c r="GH179" s="14"/>
      <c r="GI179" s="14"/>
      <c r="GJ179" s="14"/>
      <c r="GK179" s="14"/>
      <c r="GL179" s="14"/>
      <c r="GM179" s="14"/>
      <c r="GN179" s="14"/>
      <c r="GO179" s="14"/>
      <c r="GP179" s="14"/>
      <c r="GQ179" s="14"/>
      <c r="GR179" s="14"/>
      <c r="GS179" s="14"/>
      <c r="GT179" s="14"/>
      <c r="GU179" s="14"/>
      <c r="GV179" s="14"/>
      <c r="GW179" s="14"/>
      <c r="GX179" s="14"/>
      <c r="GY179" s="14"/>
      <c r="GZ179" s="14"/>
      <c r="HA179" s="14"/>
      <c r="HB179" s="14"/>
      <c r="HC179" s="14"/>
      <c r="HD179" s="14"/>
      <c r="HE179" s="14"/>
      <c r="HF179" s="14"/>
      <c r="HG179" s="14"/>
      <c r="HH179" s="14"/>
      <c r="HI179" s="14"/>
      <c r="HJ179" s="14"/>
      <c r="HK179" s="14"/>
      <c r="HL179" s="14"/>
      <c r="HM179" s="14"/>
      <c r="HN179" s="14"/>
      <c r="HO179" s="14"/>
      <c r="HP179" s="14"/>
      <c r="HQ179" s="14"/>
      <c r="HR179" s="14"/>
      <c r="HS179" s="14"/>
      <c r="HT179" s="14"/>
      <c r="HU179" s="14"/>
      <c r="HV179" s="14"/>
      <c r="HW179" s="14"/>
      <c r="HX179" s="14"/>
      <c r="HY179" s="14"/>
      <c r="HZ179" s="14"/>
      <c r="IA179" s="14"/>
      <c r="IB179" s="14"/>
      <c r="IC179" s="14"/>
      <c r="ID179" s="14"/>
      <c r="IE179" s="14"/>
      <c r="IF179" s="14"/>
      <c r="IG179" s="14"/>
      <c r="IH179" s="14"/>
      <c r="II179" s="14"/>
      <c r="IJ179" s="14"/>
      <c r="IK179" s="14"/>
      <c r="IL179" s="14"/>
      <c r="IM179" s="14"/>
      <c r="IN179" s="14"/>
      <c r="IO179" s="14"/>
      <c r="IP179" s="14"/>
      <c r="IQ179" s="14"/>
      <c r="IR179" s="14"/>
      <c r="IS179" s="14"/>
    </row>
    <row r="180" spans="1:253" s="60" customFormat="1" ht="30" customHeight="1" x14ac:dyDescent="0.25">
      <c r="A180" s="34"/>
      <c r="B180" s="35"/>
      <c r="C180" s="35"/>
      <c r="D180" s="35"/>
      <c r="E180" s="59"/>
      <c r="F180" s="1"/>
      <c r="G180" s="12"/>
      <c r="H180" s="13"/>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c r="EB180" s="14"/>
      <c r="EC180" s="14"/>
      <c r="ED180" s="14"/>
      <c r="EE180" s="14"/>
      <c r="EF180" s="14"/>
      <c r="EG180" s="14"/>
      <c r="EH180" s="14"/>
      <c r="EI180" s="14"/>
      <c r="EJ180" s="14"/>
      <c r="EK180" s="14"/>
      <c r="EL180" s="14"/>
      <c r="EM180" s="14"/>
      <c r="EN180" s="14"/>
      <c r="EO180" s="14"/>
      <c r="EP180" s="14"/>
      <c r="EQ180" s="14"/>
      <c r="ER180" s="14"/>
      <c r="ES180" s="14"/>
      <c r="ET180" s="14"/>
      <c r="EU180" s="14"/>
      <c r="EV180" s="14"/>
      <c r="EW180" s="14"/>
      <c r="EX180" s="14"/>
      <c r="EY180" s="14"/>
      <c r="EZ180" s="14"/>
      <c r="FA180" s="14"/>
      <c r="FB180" s="14"/>
      <c r="FC180" s="14"/>
      <c r="FD180" s="14"/>
      <c r="FE180" s="14"/>
      <c r="FF180" s="14"/>
      <c r="FG180" s="14"/>
      <c r="FH180" s="14"/>
      <c r="FI180" s="14"/>
      <c r="FJ180" s="14"/>
      <c r="FK180" s="14"/>
      <c r="FL180" s="14"/>
      <c r="FM180" s="14"/>
      <c r="FN180" s="14"/>
      <c r="FO180" s="14"/>
      <c r="FP180" s="14"/>
      <c r="FQ180" s="14"/>
      <c r="FR180" s="14"/>
      <c r="FS180" s="14"/>
      <c r="FT180" s="14"/>
      <c r="FU180" s="14"/>
      <c r="FV180" s="14"/>
      <c r="FW180" s="14"/>
      <c r="FX180" s="14"/>
      <c r="FY180" s="14"/>
      <c r="FZ180" s="14"/>
      <c r="GA180" s="14"/>
      <c r="GB180" s="14"/>
      <c r="GC180" s="14"/>
      <c r="GD180" s="14"/>
      <c r="GE180" s="14"/>
      <c r="GF180" s="14"/>
      <c r="GG180" s="14"/>
      <c r="GH180" s="14"/>
      <c r="GI180" s="14"/>
      <c r="GJ180" s="14"/>
      <c r="GK180" s="14"/>
      <c r="GL180" s="14"/>
      <c r="GM180" s="14"/>
      <c r="GN180" s="14"/>
      <c r="GO180" s="14"/>
      <c r="GP180" s="14"/>
      <c r="GQ180" s="14"/>
      <c r="GR180" s="14"/>
      <c r="GS180" s="14"/>
      <c r="GT180" s="14"/>
      <c r="GU180" s="14"/>
      <c r="GV180" s="14"/>
      <c r="GW180" s="14"/>
      <c r="GX180" s="14"/>
      <c r="GY180" s="14"/>
      <c r="GZ180" s="14"/>
      <c r="HA180" s="14"/>
      <c r="HB180" s="14"/>
      <c r="HC180" s="14"/>
      <c r="HD180" s="14"/>
      <c r="HE180" s="14"/>
      <c r="HF180" s="14"/>
      <c r="HG180" s="14"/>
      <c r="HH180" s="14"/>
      <c r="HI180" s="14"/>
      <c r="HJ180" s="14"/>
      <c r="HK180" s="14"/>
      <c r="HL180" s="14"/>
      <c r="HM180" s="14"/>
      <c r="HN180" s="14"/>
      <c r="HO180" s="14"/>
      <c r="HP180" s="14"/>
      <c r="HQ180" s="14"/>
      <c r="HR180" s="14"/>
      <c r="HS180" s="14"/>
      <c r="HT180" s="14"/>
      <c r="HU180" s="14"/>
      <c r="HV180" s="14"/>
      <c r="HW180" s="14"/>
      <c r="HX180" s="14"/>
      <c r="HY180" s="14"/>
      <c r="HZ180" s="14"/>
      <c r="IA180" s="14"/>
      <c r="IB180" s="14"/>
      <c r="IC180" s="14"/>
      <c r="ID180" s="14"/>
      <c r="IE180" s="14"/>
      <c r="IF180" s="14"/>
      <c r="IG180" s="14"/>
      <c r="IH180" s="14"/>
      <c r="II180" s="14"/>
      <c r="IJ180" s="14"/>
      <c r="IK180" s="14"/>
      <c r="IL180" s="14"/>
      <c r="IM180" s="14"/>
      <c r="IN180" s="14"/>
      <c r="IO180" s="14"/>
      <c r="IP180" s="14"/>
      <c r="IQ180" s="14"/>
      <c r="IR180" s="14"/>
      <c r="IS180" s="14"/>
    </row>
    <row r="181" spans="1:253" s="60" customFormat="1" ht="30" customHeight="1" x14ac:dyDescent="0.25">
      <c r="A181" s="34"/>
      <c r="B181" s="35"/>
      <c r="C181" s="35"/>
      <c r="D181" s="35"/>
      <c r="E181" s="59"/>
      <c r="F181" s="1"/>
      <c r="G181" s="12"/>
      <c r="H181" s="13"/>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c r="EB181" s="14"/>
      <c r="EC181" s="14"/>
      <c r="ED181" s="14"/>
      <c r="EE181" s="14"/>
      <c r="EF181" s="14"/>
      <c r="EG181" s="14"/>
      <c r="EH181" s="14"/>
      <c r="EI181" s="14"/>
      <c r="EJ181" s="14"/>
      <c r="EK181" s="14"/>
      <c r="EL181" s="14"/>
      <c r="EM181" s="14"/>
      <c r="EN181" s="14"/>
      <c r="EO181" s="14"/>
      <c r="EP181" s="14"/>
      <c r="EQ181" s="14"/>
      <c r="ER181" s="14"/>
      <c r="ES181" s="14"/>
      <c r="ET181" s="14"/>
      <c r="EU181" s="14"/>
      <c r="EV181" s="14"/>
      <c r="EW181" s="14"/>
      <c r="EX181" s="14"/>
      <c r="EY181" s="14"/>
      <c r="EZ181" s="14"/>
      <c r="FA181" s="14"/>
      <c r="FB181" s="14"/>
      <c r="FC181" s="14"/>
      <c r="FD181" s="14"/>
      <c r="FE181" s="14"/>
      <c r="FF181" s="14"/>
      <c r="FG181" s="14"/>
      <c r="FH181" s="14"/>
      <c r="FI181" s="14"/>
      <c r="FJ181" s="14"/>
      <c r="FK181" s="14"/>
      <c r="FL181" s="14"/>
      <c r="FM181" s="14"/>
      <c r="FN181" s="14"/>
      <c r="FO181" s="14"/>
      <c r="FP181" s="14"/>
      <c r="FQ181" s="14"/>
      <c r="FR181" s="14"/>
      <c r="FS181" s="14"/>
      <c r="FT181" s="14"/>
      <c r="FU181" s="14"/>
      <c r="FV181" s="14"/>
      <c r="FW181" s="14"/>
      <c r="FX181" s="14"/>
      <c r="FY181" s="14"/>
      <c r="FZ181" s="14"/>
      <c r="GA181" s="14"/>
      <c r="GB181" s="14"/>
      <c r="GC181" s="14"/>
      <c r="GD181" s="14"/>
      <c r="GE181" s="14"/>
      <c r="GF181" s="14"/>
      <c r="GG181" s="14"/>
      <c r="GH181" s="14"/>
      <c r="GI181" s="14"/>
      <c r="GJ181" s="14"/>
      <c r="GK181" s="14"/>
      <c r="GL181" s="14"/>
      <c r="GM181" s="14"/>
      <c r="GN181" s="14"/>
      <c r="GO181" s="14"/>
      <c r="GP181" s="14"/>
      <c r="GQ181" s="14"/>
      <c r="GR181" s="14"/>
      <c r="GS181" s="14"/>
      <c r="GT181" s="14"/>
      <c r="GU181" s="14"/>
      <c r="GV181" s="14"/>
      <c r="GW181" s="14"/>
      <c r="GX181" s="14"/>
      <c r="GY181" s="14"/>
      <c r="GZ181" s="14"/>
      <c r="HA181" s="14"/>
      <c r="HB181" s="14"/>
      <c r="HC181" s="14"/>
      <c r="HD181" s="14"/>
      <c r="HE181" s="14"/>
      <c r="HF181" s="14"/>
      <c r="HG181" s="14"/>
      <c r="HH181" s="14"/>
      <c r="HI181" s="14"/>
      <c r="HJ181" s="14"/>
      <c r="HK181" s="14"/>
      <c r="HL181" s="14"/>
      <c r="HM181" s="14"/>
      <c r="HN181" s="14"/>
      <c r="HO181" s="14"/>
      <c r="HP181" s="14"/>
      <c r="HQ181" s="14"/>
      <c r="HR181" s="14"/>
      <c r="HS181" s="14"/>
      <c r="HT181" s="14"/>
      <c r="HU181" s="14"/>
      <c r="HV181" s="14"/>
      <c r="HW181" s="14"/>
      <c r="HX181" s="14"/>
      <c r="HY181" s="14"/>
      <c r="HZ181" s="14"/>
      <c r="IA181" s="14"/>
      <c r="IB181" s="14"/>
      <c r="IC181" s="14"/>
      <c r="ID181" s="14"/>
      <c r="IE181" s="14"/>
      <c r="IF181" s="14"/>
      <c r="IG181" s="14"/>
      <c r="IH181" s="14"/>
      <c r="II181" s="14"/>
      <c r="IJ181" s="14"/>
      <c r="IK181" s="14"/>
      <c r="IL181" s="14"/>
      <c r="IM181" s="14"/>
      <c r="IN181" s="14"/>
      <c r="IO181" s="14"/>
      <c r="IP181" s="14"/>
      <c r="IQ181" s="14"/>
      <c r="IR181" s="14"/>
      <c r="IS181" s="14"/>
    </row>
    <row r="182" spans="1:253" s="60" customFormat="1" ht="30" customHeight="1" x14ac:dyDescent="0.25">
      <c r="A182" s="34"/>
      <c r="B182" s="35"/>
      <c r="C182" s="35"/>
      <c r="D182" s="35"/>
      <c r="E182" s="59"/>
      <c r="F182" s="1"/>
      <c r="G182" s="12"/>
      <c r="H182" s="13"/>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c r="EB182" s="14"/>
      <c r="EC182" s="14"/>
      <c r="ED182" s="14"/>
      <c r="EE182" s="14"/>
      <c r="EF182" s="14"/>
      <c r="EG182" s="14"/>
      <c r="EH182" s="14"/>
      <c r="EI182" s="14"/>
      <c r="EJ182" s="14"/>
      <c r="EK182" s="14"/>
      <c r="EL182" s="14"/>
      <c r="EM182" s="14"/>
      <c r="EN182" s="14"/>
      <c r="EO182" s="14"/>
      <c r="EP182" s="14"/>
      <c r="EQ182" s="14"/>
      <c r="ER182" s="14"/>
      <c r="ES182" s="14"/>
      <c r="ET182" s="14"/>
      <c r="EU182" s="14"/>
      <c r="EV182" s="14"/>
      <c r="EW182" s="14"/>
      <c r="EX182" s="14"/>
      <c r="EY182" s="14"/>
      <c r="EZ182" s="14"/>
      <c r="FA182" s="14"/>
      <c r="FB182" s="14"/>
      <c r="FC182" s="14"/>
      <c r="FD182" s="14"/>
      <c r="FE182" s="14"/>
      <c r="FF182" s="14"/>
      <c r="FG182" s="14"/>
      <c r="FH182" s="14"/>
      <c r="FI182" s="14"/>
      <c r="FJ182" s="14"/>
      <c r="FK182" s="14"/>
      <c r="FL182" s="14"/>
      <c r="FM182" s="14"/>
      <c r="FN182" s="14"/>
      <c r="FO182" s="14"/>
      <c r="FP182" s="14"/>
      <c r="FQ182" s="14"/>
      <c r="FR182" s="14"/>
      <c r="FS182" s="14"/>
      <c r="FT182" s="14"/>
      <c r="FU182" s="14"/>
      <c r="FV182" s="14"/>
      <c r="FW182" s="14"/>
      <c r="FX182" s="14"/>
      <c r="FY182" s="14"/>
      <c r="FZ182" s="14"/>
      <c r="GA182" s="14"/>
      <c r="GB182" s="14"/>
      <c r="GC182" s="14"/>
      <c r="GD182" s="14"/>
      <c r="GE182" s="14"/>
      <c r="GF182" s="14"/>
      <c r="GG182" s="14"/>
      <c r="GH182" s="14"/>
      <c r="GI182" s="14"/>
      <c r="GJ182" s="14"/>
      <c r="GK182" s="14"/>
      <c r="GL182" s="14"/>
      <c r="GM182" s="14"/>
      <c r="GN182" s="14"/>
      <c r="GO182" s="14"/>
      <c r="GP182" s="14"/>
      <c r="GQ182" s="14"/>
      <c r="GR182" s="14"/>
      <c r="GS182" s="14"/>
      <c r="GT182" s="14"/>
      <c r="GU182" s="14"/>
      <c r="GV182" s="14"/>
      <c r="GW182" s="14"/>
      <c r="GX182" s="14"/>
      <c r="GY182" s="14"/>
      <c r="GZ182" s="14"/>
      <c r="HA182" s="14"/>
      <c r="HB182" s="14"/>
      <c r="HC182" s="14"/>
      <c r="HD182" s="14"/>
      <c r="HE182" s="14"/>
      <c r="HF182" s="14"/>
      <c r="HG182" s="14"/>
      <c r="HH182" s="14"/>
      <c r="HI182" s="14"/>
      <c r="HJ182" s="14"/>
      <c r="HK182" s="14"/>
      <c r="HL182" s="14"/>
      <c r="HM182" s="14"/>
      <c r="HN182" s="14"/>
      <c r="HO182" s="14"/>
      <c r="HP182" s="14"/>
      <c r="HQ182" s="14"/>
      <c r="HR182" s="14"/>
      <c r="HS182" s="14"/>
      <c r="HT182" s="14"/>
      <c r="HU182" s="14"/>
      <c r="HV182" s="14"/>
      <c r="HW182" s="14"/>
      <c r="HX182" s="14"/>
      <c r="HY182" s="14"/>
      <c r="HZ182" s="14"/>
      <c r="IA182" s="14"/>
      <c r="IB182" s="14"/>
      <c r="IC182" s="14"/>
      <c r="ID182" s="14"/>
      <c r="IE182" s="14"/>
      <c r="IF182" s="14"/>
      <c r="IG182" s="14"/>
      <c r="IH182" s="14"/>
      <c r="II182" s="14"/>
      <c r="IJ182" s="14"/>
      <c r="IK182" s="14"/>
      <c r="IL182" s="14"/>
      <c r="IM182" s="14"/>
      <c r="IN182" s="14"/>
      <c r="IO182" s="14"/>
      <c r="IP182" s="14"/>
      <c r="IQ182" s="14"/>
      <c r="IR182" s="14"/>
      <c r="IS182" s="14"/>
    </row>
    <row r="183" spans="1:253" s="60" customFormat="1" ht="30" customHeight="1" x14ac:dyDescent="0.25">
      <c r="A183" s="34"/>
      <c r="B183" s="35"/>
      <c r="C183" s="35"/>
      <c r="D183" s="35"/>
      <c r="E183" s="59"/>
      <c r="F183" s="1"/>
      <c r="G183" s="12"/>
      <c r="H183" s="13"/>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c r="EB183" s="14"/>
      <c r="EC183" s="14"/>
      <c r="ED183" s="14"/>
      <c r="EE183" s="14"/>
      <c r="EF183" s="14"/>
      <c r="EG183" s="14"/>
      <c r="EH183" s="14"/>
      <c r="EI183" s="14"/>
      <c r="EJ183" s="14"/>
      <c r="EK183" s="14"/>
      <c r="EL183" s="14"/>
      <c r="EM183" s="14"/>
      <c r="EN183" s="14"/>
      <c r="EO183" s="14"/>
      <c r="EP183" s="14"/>
      <c r="EQ183" s="14"/>
      <c r="ER183" s="14"/>
      <c r="ES183" s="14"/>
      <c r="ET183" s="14"/>
      <c r="EU183" s="14"/>
      <c r="EV183" s="14"/>
      <c r="EW183" s="14"/>
      <c r="EX183" s="14"/>
      <c r="EY183" s="14"/>
      <c r="EZ183" s="14"/>
      <c r="FA183" s="14"/>
      <c r="FB183" s="14"/>
      <c r="FC183" s="14"/>
      <c r="FD183" s="14"/>
      <c r="FE183" s="14"/>
      <c r="FF183" s="14"/>
      <c r="FG183" s="14"/>
      <c r="FH183" s="14"/>
      <c r="FI183" s="14"/>
      <c r="FJ183" s="14"/>
      <c r="FK183" s="14"/>
      <c r="FL183" s="14"/>
      <c r="FM183" s="14"/>
      <c r="FN183" s="14"/>
      <c r="FO183" s="14"/>
      <c r="FP183" s="14"/>
      <c r="FQ183" s="14"/>
      <c r="FR183" s="14"/>
      <c r="FS183" s="14"/>
      <c r="FT183" s="14"/>
      <c r="FU183" s="14"/>
      <c r="FV183" s="14"/>
      <c r="FW183" s="14"/>
      <c r="FX183" s="14"/>
      <c r="FY183" s="14"/>
      <c r="FZ183" s="14"/>
      <c r="GA183" s="14"/>
      <c r="GB183" s="14"/>
      <c r="GC183" s="14"/>
      <c r="GD183" s="14"/>
      <c r="GE183" s="14"/>
      <c r="GF183" s="14"/>
      <c r="GG183" s="14"/>
      <c r="GH183" s="14"/>
      <c r="GI183" s="14"/>
      <c r="GJ183" s="14"/>
      <c r="GK183" s="14"/>
      <c r="GL183" s="14"/>
      <c r="GM183" s="14"/>
      <c r="GN183" s="14"/>
      <c r="GO183" s="14"/>
      <c r="GP183" s="14"/>
      <c r="GQ183" s="14"/>
      <c r="GR183" s="14"/>
      <c r="GS183" s="14"/>
      <c r="GT183" s="14"/>
      <c r="GU183" s="14"/>
      <c r="GV183" s="14"/>
      <c r="GW183" s="14"/>
      <c r="GX183" s="14"/>
      <c r="GY183" s="14"/>
      <c r="GZ183" s="14"/>
      <c r="HA183" s="14"/>
      <c r="HB183" s="14"/>
      <c r="HC183" s="14"/>
      <c r="HD183" s="14"/>
      <c r="HE183" s="14"/>
      <c r="HF183" s="14"/>
      <c r="HG183" s="14"/>
      <c r="HH183" s="14"/>
      <c r="HI183" s="14"/>
      <c r="HJ183" s="14"/>
      <c r="HK183" s="14"/>
      <c r="HL183" s="14"/>
      <c r="HM183" s="14"/>
      <c r="HN183" s="14"/>
      <c r="HO183" s="14"/>
      <c r="HP183" s="14"/>
      <c r="HQ183" s="14"/>
      <c r="HR183" s="14"/>
      <c r="HS183" s="14"/>
      <c r="HT183" s="14"/>
      <c r="HU183" s="14"/>
      <c r="HV183" s="14"/>
      <c r="HW183" s="14"/>
      <c r="HX183" s="14"/>
      <c r="HY183" s="14"/>
      <c r="HZ183" s="14"/>
      <c r="IA183" s="14"/>
      <c r="IB183" s="14"/>
      <c r="IC183" s="14"/>
      <c r="ID183" s="14"/>
      <c r="IE183" s="14"/>
      <c r="IF183" s="14"/>
      <c r="IG183" s="14"/>
      <c r="IH183" s="14"/>
      <c r="II183" s="14"/>
      <c r="IJ183" s="14"/>
      <c r="IK183" s="14"/>
      <c r="IL183" s="14"/>
      <c r="IM183" s="14"/>
      <c r="IN183" s="14"/>
      <c r="IO183" s="14"/>
      <c r="IP183" s="14"/>
      <c r="IQ183" s="14"/>
      <c r="IR183" s="14"/>
      <c r="IS183" s="14"/>
    </row>
    <row r="184" spans="1:253" ht="30" customHeight="1" x14ac:dyDescent="0.25">
      <c r="A184" s="34"/>
      <c r="B184" s="35"/>
      <c r="C184" s="35"/>
      <c r="D184" s="35"/>
      <c r="E184" s="59"/>
    </row>
    <row r="185" spans="1:253" ht="30" customHeight="1" x14ac:dyDescent="0.25">
      <c r="A185" s="34"/>
      <c r="B185" s="35"/>
      <c r="C185" s="35"/>
      <c r="D185" s="35"/>
      <c r="E185" s="59"/>
    </row>
    <row r="186" spans="1:253" ht="30" customHeight="1" x14ac:dyDescent="0.25">
      <c r="A186" s="34"/>
      <c r="B186" s="35"/>
      <c r="C186" s="35"/>
      <c r="D186" s="35"/>
      <c r="E186" s="59"/>
    </row>
    <row r="187" spans="1:253" ht="30" customHeight="1" x14ac:dyDescent="0.25">
      <c r="A187" s="34"/>
      <c r="B187" s="35"/>
      <c r="C187" s="35"/>
      <c r="D187" s="35"/>
      <c r="E187" s="59"/>
    </row>
    <row r="188" spans="1:253" ht="30" customHeight="1" x14ac:dyDescent="0.25">
      <c r="A188" s="34"/>
      <c r="B188" s="35"/>
      <c r="C188" s="35"/>
      <c r="D188" s="35"/>
      <c r="E188" s="59"/>
    </row>
    <row r="189" spans="1:253" ht="30" customHeight="1" x14ac:dyDescent="0.25">
      <c r="A189" s="34"/>
      <c r="B189" s="35"/>
      <c r="C189" s="35"/>
      <c r="D189" s="35"/>
      <c r="E189" s="59"/>
    </row>
    <row r="190" spans="1:253" ht="30" customHeight="1" x14ac:dyDescent="0.25">
      <c r="A190" s="34"/>
      <c r="B190" s="35"/>
      <c r="C190" s="35"/>
      <c r="D190" s="35"/>
      <c r="E190" s="59"/>
    </row>
    <row r="191" spans="1:253" ht="30" customHeight="1" x14ac:dyDescent="0.25">
      <c r="A191" s="34"/>
      <c r="B191" s="35"/>
      <c r="C191" s="35"/>
      <c r="D191" s="35"/>
      <c r="E191" s="59"/>
    </row>
    <row r="192" spans="1:253" ht="30" customHeight="1" thickBot="1" x14ac:dyDescent="0.3">
      <c r="A192" s="222"/>
      <c r="B192" s="222"/>
      <c r="C192" s="222"/>
      <c r="D192" s="222"/>
      <c r="E192" s="222"/>
      <c r="F192" s="222"/>
    </row>
    <row r="193" spans="1:8" s="11" customFormat="1" ht="38.25" customHeight="1" thickBot="1" x14ac:dyDescent="0.3">
      <c r="A193" s="244" t="s">
        <v>69</v>
      </c>
      <c r="B193" s="255"/>
      <c r="C193" s="255"/>
      <c r="D193" s="255"/>
      <c r="E193" s="255"/>
      <c r="F193" s="245"/>
      <c r="G193" s="12"/>
      <c r="H193" s="13"/>
    </row>
    <row r="194" spans="1:8" s="11" customFormat="1" ht="38.25" customHeight="1" thickBot="1" x14ac:dyDescent="0.3">
      <c r="A194" s="236" t="s">
        <v>70</v>
      </c>
      <c r="B194" s="237"/>
      <c r="C194" s="237"/>
      <c r="D194" s="238"/>
      <c r="E194" s="239">
        <f>E125</f>
        <v>81804059.529999986</v>
      </c>
      <c r="F194" s="240"/>
      <c r="G194" s="12"/>
      <c r="H194" s="13"/>
    </row>
    <row r="195" spans="1:8" s="11" customFormat="1" ht="38.25" customHeight="1" thickBot="1" x14ac:dyDescent="0.3">
      <c r="A195" s="236" t="s">
        <v>71</v>
      </c>
      <c r="B195" s="237"/>
      <c r="C195" s="237"/>
      <c r="D195" s="238"/>
      <c r="E195" s="239">
        <f>C167+D167</f>
        <v>75413423.530000001</v>
      </c>
      <c r="F195" s="240"/>
      <c r="G195" s="12"/>
      <c r="H195" s="13"/>
    </row>
    <row r="196" spans="1:8" s="11" customFormat="1" ht="38.25" customHeight="1" thickBot="1" x14ac:dyDescent="0.3">
      <c r="A196" s="236" t="s">
        <v>72</v>
      </c>
      <c r="B196" s="237"/>
      <c r="C196" s="237"/>
      <c r="D196" s="238"/>
      <c r="E196" s="253">
        <f>E122-(E195-E124)</f>
        <v>6390635.9999999851</v>
      </c>
      <c r="F196" s="254"/>
      <c r="G196" s="12"/>
      <c r="H196" s="13"/>
    </row>
    <row r="197" spans="1:8" s="11" customFormat="1" ht="38.25" customHeight="1" thickBot="1" x14ac:dyDescent="0.3">
      <c r="A197" s="236" t="s">
        <v>73</v>
      </c>
      <c r="B197" s="237"/>
      <c r="C197" s="237"/>
      <c r="D197" s="238"/>
      <c r="E197" s="251">
        <v>0</v>
      </c>
      <c r="F197" s="252"/>
      <c r="G197" s="12"/>
      <c r="H197" s="13"/>
    </row>
    <row r="198" spans="1:8" s="11" customFormat="1" ht="38.25" customHeight="1" thickBot="1" x14ac:dyDescent="0.3">
      <c r="A198" s="236" t="s">
        <v>74</v>
      </c>
      <c r="B198" s="237"/>
      <c r="C198" s="237"/>
      <c r="D198" s="238"/>
      <c r="E198" s="239">
        <f>E196-E197</f>
        <v>6390635.9999999851</v>
      </c>
      <c r="F198" s="240"/>
      <c r="G198" s="12"/>
      <c r="H198" s="13"/>
    </row>
    <row r="199" spans="1:8" ht="30" customHeight="1" x14ac:dyDescent="0.25">
      <c r="A199" s="38"/>
      <c r="B199" s="37"/>
      <c r="C199" s="37"/>
      <c r="D199" s="37"/>
    </row>
    <row r="200" spans="1:8" ht="30" customHeight="1" x14ac:dyDescent="0.25">
      <c r="A200" s="241" t="s">
        <v>75</v>
      </c>
      <c r="B200" s="241"/>
      <c r="C200" s="241"/>
      <c r="D200" s="241"/>
      <c r="E200" s="241"/>
      <c r="F200" s="241"/>
    </row>
    <row r="201" spans="1:8" ht="30" customHeight="1" x14ac:dyDescent="0.25">
      <c r="A201" s="241"/>
      <c r="B201" s="241"/>
      <c r="C201" s="241"/>
      <c r="D201" s="241"/>
      <c r="E201" s="241"/>
      <c r="F201" s="241"/>
    </row>
    <row r="202" spans="1:8" ht="30" customHeight="1" x14ac:dyDescent="0.25">
      <c r="A202" s="69"/>
      <c r="B202" s="69"/>
      <c r="C202" s="69"/>
      <c r="D202" s="69"/>
      <c r="E202" s="69"/>
      <c r="F202" s="69"/>
    </row>
    <row r="203" spans="1:8" ht="30" customHeight="1" x14ac:dyDescent="0.25">
      <c r="A203" s="69"/>
      <c r="B203" s="69"/>
      <c r="C203" s="69"/>
      <c r="D203" s="69"/>
      <c r="E203" s="69"/>
      <c r="F203" s="69"/>
    </row>
    <row r="204" spans="1:8" ht="30" customHeight="1" x14ac:dyDescent="0.25">
      <c r="A204" s="69"/>
      <c r="B204" s="69"/>
      <c r="C204" s="69"/>
      <c r="D204" s="69"/>
      <c r="E204" s="69"/>
      <c r="F204" s="69"/>
    </row>
    <row r="205" spans="1:8" ht="30" customHeight="1" x14ac:dyDescent="0.25">
      <c r="A205" s="69"/>
      <c r="B205" s="69"/>
      <c r="C205" s="69"/>
      <c r="D205" s="69"/>
      <c r="E205" s="69"/>
      <c r="F205" s="69"/>
    </row>
    <row r="206" spans="1:8" ht="30" customHeight="1" x14ac:dyDescent="0.25">
      <c r="A206" s="70"/>
      <c r="B206" s="71"/>
      <c r="C206" s="71"/>
      <c r="D206" s="71"/>
      <c r="E206" s="72"/>
      <c r="F206" s="11"/>
    </row>
    <row r="207" spans="1:8" ht="30" customHeight="1" x14ac:dyDescent="0.25">
      <c r="A207" s="73" t="s">
        <v>103</v>
      </c>
      <c r="B207" s="74"/>
      <c r="C207" s="74"/>
      <c r="D207" s="74"/>
      <c r="E207" s="75"/>
      <c r="F207" s="76"/>
    </row>
    <row r="208" spans="1:8" ht="30" customHeight="1" x14ac:dyDescent="0.25">
      <c r="A208" s="73"/>
      <c r="B208" s="74"/>
      <c r="C208" s="74"/>
      <c r="D208" s="74"/>
      <c r="E208" s="75"/>
      <c r="F208" s="76"/>
    </row>
    <row r="209" spans="1:8" ht="30" customHeight="1" x14ac:dyDescent="0.25">
      <c r="A209" s="73"/>
      <c r="B209" s="74"/>
      <c r="C209" s="74"/>
      <c r="D209" s="74"/>
      <c r="E209" s="75"/>
      <c r="F209" s="76"/>
    </row>
    <row r="210" spans="1:8" ht="30" customHeight="1" x14ac:dyDescent="0.25">
      <c r="A210" s="73"/>
      <c r="B210" s="74"/>
      <c r="C210" s="74"/>
      <c r="D210" s="74"/>
      <c r="E210" s="75"/>
      <c r="F210" s="76"/>
    </row>
    <row r="211" spans="1:8" ht="30" customHeight="1" x14ac:dyDescent="0.25">
      <c r="A211" s="73"/>
      <c r="B211" s="74"/>
      <c r="C211" s="74"/>
      <c r="D211" s="74"/>
      <c r="E211" s="75"/>
      <c r="F211" s="76"/>
    </row>
    <row r="212" spans="1:8" ht="30" customHeight="1" x14ac:dyDescent="0.25">
      <c r="A212" s="73"/>
      <c r="B212" s="74"/>
      <c r="C212" s="74"/>
      <c r="D212" s="74"/>
      <c r="E212" s="75"/>
      <c r="F212" s="76"/>
    </row>
    <row r="213" spans="1:8" s="82" customFormat="1" ht="30" customHeight="1" x14ac:dyDescent="0.4">
      <c r="B213" s="79" t="s">
        <v>76</v>
      </c>
      <c r="C213" s="5"/>
      <c r="D213" s="79" t="s">
        <v>99</v>
      </c>
      <c r="E213" s="5"/>
      <c r="G213" s="80"/>
      <c r="H213" s="81"/>
    </row>
    <row r="214" spans="1:8" s="82" customFormat="1" ht="30" customHeight="1" x14ac:dyDescent="0.4">
      <c r="B214" s="78" t="s">
        <v>100</v>
      </c>
      <c r="C214" s="5"/>
      <c r="D214" s="78" t="s">
        <v>98</v>
      </c>
      <c r="E214" s="5"/>
      <c r="G214" s="80"/>
      <c r="H214" s="81"/>
    </row>
    <row r="215" spans="1:8" s="83" customFormat="1" ht="30" customHeight="1" x14ac:dyDescent="0.4">
      <c r="B215" s="84"/>
      <c r="C215" s="84"/>
      <c r="D215" s="84"/>
      <c r="E215" s="84"/>
      <c r="F215" s="6"/>
      <c r="G215" s="80"/>
      <c r="H215" s="81"/>
    </row>
    <row r="216" spans="1:8" s="83" customFormat="1" ht="30" x14ac:dyDescent="0.4">
      <c r="B216" s="84"/>
      <c r="C216" s="84"/>
      <c r="D216" s="84"/>
      <c r="E216" s="84"/>
      <c r="F216" s="6"/>
      <c r="G216" s="80"/>
      <c r="H216" s="81"/>
    </row>
    <row r="217" spans="1:8" s="83" customFormat="1" ht="30" x14ac:dyDescent="0.4">
      <c r="B217" s="84"/>
      <c r="C217" s="84"/>
      <c r="D217" s="84"/>
      <c r="E217" s="84"/>
      <c r="F217" s="6"/>
      <c r="G217" s="80"/>
      <c r="H217" s="81"/>
    </row>
    <row r="218" spans="1:8" s="83" customFormat="1" ht="30" x14ac:dyDescent="0.4">
      <c r="B218" s="84"/>
      <c r="C218" s="84"/>
      <c r="D218" s="84"/>
      <c r="E218" s="84"/>
      <c r="F218" s="6"/>
      <c r="G218" s="80"/>
      <c r="H218" s="81"/>
    </row>
    <row r="219" spans="1:8" s="83" customFormat="1" ht="30" x14ac:dyDescent="0.4">
      <c r="B219" s="84"/>
      <c r="C219" s="84"/>
      <c r="D219" s="84"/>
      <c r="E219" s="84"/>
      <c r="F219" s="6"/>
      <c r="G219" s="80"/>
      <c r="H219" s="81"/>
    </row>
    <row r="220" spans="1:8" s="83" customFormat="1" ht="30" x14ac:dyDescent="0.4">
      <c r="B220" s="84"/>
      <c r="C220" s="86" t="s">
        <v>77</v>
      </c>
      <c r="E220" s="84"/>
      <c r="F220" s="6"/>
      <c r="G220" s="80"/>
      <c r="H220" s="81"/>
    </row>
    <row r="221" spans="1:8" s="83" customFormat="1" ht="30" x14ac:dyDescent="0.4">
      <c r="C221" s="242" t="s">
        <v>78</v>
      </c>
      <c r="D221" s="242"/>
      <c r="F221" s="6"/>
      <c r="G221" s="80"/>
      <c r="H221" s="81"/>
    </row>
    <row r="222" spans="1:8" s="83" customFormat="1" ht="30" x14ac:dyDescent="0.4">
      <c r="B222" s="85"/>
      <c r="F222" s="6"/>
      <c r="G222" s="80"/>
      <c r="H222" s="81"/>
    </row>
    <row r="223" spans="1:8" s="83" customFormat="1" ht="30" x14ac:dyDescent="0.4">
      <c r="B223" s="85"/>
      <c r="E223" s="84"/>
      <c r="F223" s="6"/>
      <c r="G223" s="80"/>
      <c r="H223" s="81"/>
    </row>
    <row r="228" spans="1:253" x14ac:dyDescent="0.25">
      <c r="E228" s="36"/>
    </row>
    <row r="231" spans="1:253" ht="30" x14ac:dyDescent="0.25">
      <c r="A231" s="87"/>
      <c r="B231" s="14"/>
      <c r="C231" s="14"/>
      <c r="D231" s="14"/>
      <c r="E231" s="11"/>
    </row>
    <row r="232" spans="1:253" ht="30" x14ac:dyDescent="0.25">
      <c r="A232" s="87"/>
      <c r="B232" s="14"/>
      <c r="C232" s="14"/>
      <c r="D232" s="14"/>
      <c r="E232" s="11"/>
    </row>
    <row r="235" spans="1:253" s="60" customFormat="1" ht="48.75" customHeight="1" x14ac:dyDescent="0.25">
      <c r="A235" s="15"/>
      <c r="B235" s="14"/>
      <c r="C235" s="14"/>
      <c r="D235" s="14"/>
      <c r="E235" s="11"/>
      <c r="F235" s="1"/>
      <c r="G235" s="12"/>
      <c r="H235" s="13"/>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c r="CH235" s="14"/>
      <c r="CI235" s="14"/>
      <c r="CJ235" s="14"/>
      <c r="CK235" s="14"/>
      <c r="CL235" s="14"/>
      <c r="CM235" s="14"/>
      <c r="CN235" s="14"/>
      <c r="CO235" s="14"/>
      <c r="CP235" s="14"/>
      <c r="CQ235" s="14"/>
      <c r="CR235" s="14"/>
      <c r="CS235" s="14"/>
      <c r="CT235" s="14"/>
      <c r="CU235" s="14"/>
      <c r="CV235" s="14"/>
      <c r="CW235" s="14"/>
      <c r="CX235" s="14"/>
      <c r="CY235" s="14"/>
      <c r="CZ235" s="14"/>
      <c r="DA235" s="14"/>
      <c r="DB235" s="14"/>
      <c r="DC235" s="14"/>
      <c r="DD235" s="14"/>
      <c r="DE235" s="14"/>
      <c r="DF235" s="14"/>
      <c r="DG235" s="14"/>
      <c r="DH235" s="14"/>
      <c r="DI235" s="14"/>
      <c r="DJ235" s="14"/>
      <c r="DK235" s="14"/>
      <c r="DL235" s="14"/>
      <c r="DM235" s="14"/>
      <c r="DN235" s="14"/>
      <c r="DO235" s="14"/>
      <c r="DP235" s="14"/>
      <c r="DQ235" s="14"/>
      <c r="DR235" s="14"/>
      <c r="DS235" s="14"/>
      <c r="DT235" s="14"/>
      <c r="DU235" s="14"/>
      <c r="DV235" s="14"/>
      <c r="DW235" s="14"/>
      <c r="DX235" s="14"/>
      <c r="DY235" s="14"/>
      <c r="DZ235" s="14"/>
      <c r="EA235" s="14"/>
      <c r="EB235" s="14"/>
      <c r="EC235" s="14"/>
      <c r="ED235" s="14"/>
      <c r="EE235" s="14"/>
      <c r="EF235" s="14"/>
      <c r="EG235" s="14"/>
      <c r="EH235" s="14"/>
      <c r="EI235" s="14"/>
      <c r="EJ235" s="14"/>
      <c r="EK235" s="14"/>
      <c r="EL235" s="14"/>
      <c r="EM235" s="14"/>
      <c r="EN235" s="14"/>
      <c r="EO235" s="14"/>
      <c r="EP235" s="14"/>
      <c r="EQ235" s="14"/>
      <c r="ER235" s="14"/>
      <c r="ES235" s="14"/>
      <c r="ET235" s="14"/>
      <c r="EU235" s="14"/>
      <c r="EV235" s="14"/>
      <c r="EW235" s="14"/>
      <c r="EX235" s="14"/>
      <c r="EY235" s="14"/>
      <c r="EZ235" s="14"/>
      <c r="FA235" s="14"/>
      <c r="FB235" s="14"/>
      <c r="FC235" s="14"/>
      <c r="FD235" s="14"/>
      <c r="FE235" s="14"/>
      <c r="FF235" s="14"/>
      <c r="FG235" s="14"/>
      <c r="FH235" s="14"/>
      <c r="FI235" s="14"/>
      <c r="FJ235" s="14"/>
      <c r="FK235" s="14"/>
      <c r="FL235" s="14"/>
      <c r="FM235" s="14"/>
      <c r="FN235" s="14"/>
      <c r="FO235" s="14"/>
      <c r="FP235" s="14"/>
      <c r="FQ235" s="14"/>
      <c r="FR235" s="14"/>
      <c r="FS235" s="14"/>
      <c r="FT235" s="14"/>
      <c r="FU235" s="14"/>
      <c r="FV235" s="14"/>
      <c r="FW235" s="14"/>
      <c r="FX235" s="14"/>
      <c r="FY235" s="14"/>
      <c r="FZ235" s="14"/>
      <c r="GA235" s="14"/>
      <c r="GB235" s="14"/>
      <c r="GC235" s="14"/>
      <c r="GD235" s="14"/>
      <c r="GE235" s="14"/>
      <c r="GF235" s="14"/>
      <c r="GG235" s="14"/>
      <c r="GH235" s="14"/>
      <c r="GI235" s="14"/>
      <c r="GJ235" s="14"/>
      <c r="GK235" s="14"/>
      <c r="GL235" s="14"/>
      <c r="GM235" s="14"/>
      <c r="GN235" s="14"/>
      <c r="GO235" s="14"/>
      <c r="GP235" s="14"/>
      <c r="GQ235" s="14"/>
      <c r="GR235" s="14"/>
      <c r="GS235" s="14"/>
      <c r="GT235" s="14"/>
      <c r="GU235" s="14"/>
      <c r="GV235" s="14"/>
      <c r="GW235" s="14"/>
      <c r="GX235" s="14"/>
      <c r="GY235" s="14"/>
      <c r="GZ235" s="14"/>
      <c r="HA235" s="14"/>
      <c r="HB235" s="14"/>
      <c r="HC235" s="14"/>
      <c r="HD235" s="14"/>
      <c r="HE235" s="14"/>
      <c r="HF235" s="14"/>
      <c r="HG235" s="14"/>
      <c r="HH235" s="14"/>
      <c r="HI235" s="14"/>
      <c r="HJ235" s="14"/>
      <c r="HK235" s="14"/>
      <c r="HL235" s="14"/>
      <c r="HM235" s="14"/>
      <c r="HN235" s="14"/>
      <c r="HO235" s="14"/>
      <c r="HP235" s="14"/>
      <c r="HQ235" s="14"/>
      <c r="HR235" s="14"/>
      <c r="HS235" s="14"/>
      <c r="HT235" s="14"/>
      <c r="HU235" s="14"/>
      <c r="HV235" s="14"/>
      <c r="HW235" s="14"/>
      <c r="HX235" s="14"/>
      <c r="HY235" s="14"/>
      <c r="HZ235" s="14"/>
      <c r="IA235" s="14"/>
      <c r="IB235" s="14"/>
      <c r="IC235" s="14"/>
      <c r="ID235" s="14"/>
      <c r="IE235" s="14"/>
      <c r="IF235" s="14"/>
      <c r="IG235" s="14"/>
      <c r="IH235" s="14"/>
      <c r="II235" s="14"/>
      <c r="IJ235" s="14"/>
      <c r="IK235" s="14"/>
      <c r="IL235" s="14"/>
      <c r="IM235" s="14"/>
      <c r="IN235" s="14"/>
      <c r="IO235" s="14"/>
      <c r="IP235" s="14"/>
      <c r="IQ235" s="14"/>
      <c r="IR235" s="14"/>
      <c r="IS235" s="14"/>
    </row>
    <row r="236" spans="1:253" s="60" customFormat="1" ht="48.75" customHeight="1" x14ac:dyDescent="0.25">
      <c r="A236" s="15"/>
      <c r="B236" s="14"/>
      <c r="C236" s="14"/>
      <c r="D236" s="14"/>
      <c r="E236" s="11"/>
      <c r="F236" s="1"/>
      <c r="G236" s="12"/>
      <c r="H236" s="13"/>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14"/>
      <c r="BY236" s="14"/>
      <c r="BZ236" s="14"/>
      <c r="CA236" s="14"/>
      <c r="CB236" s="14"/>
      <c r="CC236" s="14"/>
      <c r="CD236" s="14"/>
      <c r="CE236" s="14"/>
      <c r="CF236" s="14"/>
      <c r="CG236" s="14"/>
      <c r="CH236" s="14"/>
      <c r="CI236" s="14"/>
      <c r="CJ236" s="14"/>
      <c r="CK236" s="14"/>
      <c r="CL236" s="14"/>
      <c r="CM236" s="14"/>
      <c r="CN236" s="14"/>
      <c r="CO236" s="14"/>
      <c r="CP236" s="14"/>
      <c r="CQ236" s="14"/>
      <c r="CR236" s="14"/>
      <c r="CS236" s="14"/>
      <c r="CT236" s="14"/>
      <c r="CU236" s="14"/>
      <c r="CV236" s="14"/>
      <c r="CW236" s="14"/>
      <c r="CX236" s="14"/>
      <c r="CY236" s="14"/>
      <c r="CZ236" s="14"/>
      <c r="DA236" s="14"/>
      <c r="DB236" s="14"/>
      <c r="DC236" s="14"/>
      <c r="DD236" s="14"/>
      <c r="DE236" s="14"/>
      <c r="DF236" s="14"/>
      <c r="DG236" s="14"/>
      <c r="DH236" s="14"/>
      <c r="DI236" s="14"/>
      <c r="DJ236" s="14"/>
      <c r="DK236" s="14"/>
      <c r="DL236" s="14"/>
      <c r="DM236" s="14"/>
      <c r="DN236" s="14"/>
      <c r="DO236" s="14"/>
      <c r="DP236" s="14"/>
      <c r="DQ236" s="14"/>
      <c r="DR236" s="14"/>
      <c r="DS236" s="14"/>
      <c r="DT236" s="14"/>
      <c r="DU236" s="14"/>
      <c r="DV236" s="14"/>
      <c r="DW236" s="14"/>
      <c r="DX236" s="14"/>
      <c r="DY236" s="14"/>
      <c r="DZ236" s="14"/>
      <c r="EA236" s="14"/>
      <c r="EB236" s="14"/>
      <c r="EC236" s="14"/>
      <c r="ED236" s="14"/>
      <c r="EE236" s="14"/>
      <c r="EF236" s="14"/>
      <c r="EG236" s="14"/>
      <c r="EH236" s="14"/>
      <c r="EI236" s="14"/>
      <c r="EJ236" s="14"/>
      <c r="EK236" s="14"/>
      <c r="EL236" s="14"/>
      <c r="EM236" s="14"/>
      <c r="EN236" s="14"/>
      <c r="EO236" s="14"/>
      <c r="EP236" s="14"/>
      <c r="EQ236" s="14"/>
      <c r="ER236" s="14"/>
      <c r="ES236" s="14"/>
      <c r="ET236" s="14"/>
      <c r="EU236" s="14"/>
      <c r="EV236" s="14"/>
      <c r="EW236" s="14"/>
      <c r="EX236" s="14"/>
      <c r="EY236" s="14"/>
      <c r="EZ236" s="14"/>
      <c r="FA236" s="14"/>
      <c r="FB236" s="14"/>
      <c r="FC236" s="14"/>
      <c r="FD236" s="14"/>
      <c r="FE236" s="14"/>
      <c r="FF236" s="14"/>
      <c r="FG236" s="14"/>
      <c r="FH236" s="14"/>
      <c r="FI236" s="14"/>
      <c r="FJ236" s="14"/>
      <c r="FK236" s="14"/>
      <c r="FL236" s="14"/>
      <c r="FM236" s="14"/>
      <c r="FN236" s="14"/>
      <c r="FO236" s="14"/>
      <c r="FP236" s="14"/>
      <c r="FQ236" s="14"/>
      <c r="FR236" s="14"/>
      <c r="FS236" s="14"/>
      <c r="FT236" s="14"/>
      <c r="FU236" s="14"/>
      <c r="FV236" s="14"/>
      <c r="FW236" s="14"/>
      <c r="FX236" s="14"/>
      <c r="FY236" s="14"/>
      <c r="FZ236" s="14"/>
      <c r="GA236" s="14"/>
      <c r="GB236" s="14"/>
      <c r="GC236" s="14"/>
      <c r="GD236" s="14"/>
      <c r="GE236" s="14"/>
      <c r="GF236" s="14"/>
      <c r="GG236" s="14"/>
      <c r="GH236" s="14"/>
      <c r="GI236" s="14"/>
      <c r="GJ236" s="14"/>
      <c r="GK236" s="14"/>
      <c r="GL236" s="14"/>
      <c r="GM236" s="14"/>
      <c r="GN236" s="14"/>
      <c r="GO236" s="14"/>
      <c r="GP236" s="14"/>
      <c r="GQ236" s="14"/>
      <c r="GR236" s="14"/>
      <c r="GS236" s="14"/>
      <c r="GT236" s="14"/>
      <c r="GU236" s="14"/>
      <c r="GV236" s="14"/>
      <c r="GW236" s="14"/>
      <c r="GX236" s="14"/>
      <c r="GY236" s="14"/>
      <c r="GZ236" s="14"/>
      <c r="HA236" s="14"/>
      <c r="HB236" s="14"/>
      <c r="HC236" s="14"/>
      <c r="HD236" s="14"/>
      <c r="HE236" s="14"/>
      <c r="HF236" s="14"/>
      <c r="HG236" s="14"/>
      <c r="HH236" s="14"/>
      <c r="HI236" s="14"/>
      <c r="HJ236" s="14"/>
      <c r="HK236" s="14"/>
      <c r="HL236" s="14"/>
      <c r="HM236" s="14"/>
      <c r="HN236" s="14"/>
      <c r="HO236" s="14"/>
      <c r="HP236" s="14"/>
      <c r="HQ236" s="14"/>
      <c r="HR236" s="14"/>
      <c r="HS236" s="14"/>
      <c r="HT236" s="14"/>
      <c r="HU236" s="14"/>
      <c r="HV236" s="14"/>
      <c r="HW236" s="14"/>
      <c r="HX236" s="14"/>
      <c r="HY236" s="14"/>
      <c r="HZ236" s="14"/>
      <c r="IA236" s="14"/>
      <c r="IB236" s="14"/>
      <c r="IC236" s="14"/>
      <c r="ID236" s="14"/>
      <c r="IE236" s="14"/>
      <c r="IF236" s="14"/>
      <c r="IG236" s="14"/>
      <c r="IH236" s="14"/>
      <c r="II236" s="14"/>
      <c r="IJ236" s="14"/>
      <c r="IK236" s="14"/>
      <c r="IL236" s="14"/>
      <c r="IM236" s="14"/>
      <c r="IN236" s="14"/>
      <c r="IO236" s="14"/>
      <c r="IP236" s="14"/>
      <c r="IQ236" s="14"/>
      <c r="IR236" s="14"/>
      <c r="IS236" s="14"/>
    </row>
    <row r="242" spans="1:253" s="60" customFormat="1" ht="27" x14ac:dyDescent="0.25">
      <c r="A242" s="15"/>
      <c r="B242" s="14"/>
      <c r="C242" s="14"/>
      <c r="D242" s="14"/>
      <c r="E242" s="11"/>
      <c r="F242" s="7"/>
      <c r="G242" s="12"/>
      <c r="H242" s="13"/>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c r="CH242" s="14"/>
      <c r="CI242" s="14"/>
      <c r="CJ242" s="14"/>
      <c r="CK242" s="14"/>
      <c r="CL242" s="14"/>
      <c r="CM242" s="14"/>
      <c r="CN242" s="14"/>
      <c r="CO242" s="14"/>
      <c r="CP242" s="14"/>
      <c r="CQ242" s="14"/>
      <c r="CR242" s="14"/>
      <c r="CS242" s="14"/>
      <c r="CT242" s="14"/>
      <c r="CU242" s="14"/>
      <c r="CV242" s="14"/>
      <c r="CW242" s="14"/>
      <c r="CX242" s="14"/>
      <c r="CY242" s="14"/>
      <c r="CZ242" s="14"/>
      <c r="DA242" s="14"/>
      <c r="DB242" s="14"/>
      <c r="DC242" s="14"/>
      <c r="DD242" s="14"/>
      <c r="DE242" s="14"/>
      <c r="DF242" s="14"/>
      <c r="DG242" s="14"/>
      <c r="DH242" s="14"/>
      <c r="DI242" s="14"/>
      <c r="DJ242" s="14"/>
      <c r="DK242" s="14"/>
      <c r="DL242" s="14"/>
      <c r="DM242" s="14"/>
      <c r="DN242" s="14"/>
      <c r="DO242" s="14"/>
      <c r="DP242" s="14"/>
      <c r="DQ242" s="14"/>
      <c r="DR242" s="14"/>
      <c r="DS242" s="14"/>
      <c r="DT242" s="14"/>
      <c r="DU242" s="14"/>
      <c r="DV242" s="14"/>
      <c r="DW242" s="14"/>
      <c r="DX242" s="14"/>
      <c r="DY242" s="14"/>
      <c r="DZ242" s="14"/>
      <c r="EA242" s="14"/>
      <c r="EB242" s="14"/>
      <c r="EC242" s="14"/>
      <c r="ED242" s="14"/>
      <c r="EE242" s="14"/>
      <c r="EF242" s="14"/>
      <c r="EG242" s="14"/>
      <c r="EH242" s="14"/>
      <c r="EI242" s="14"/>
      <c r="EJ242" s="14"/>
      <c r="EK242" s="14"/>
      <c r="EL242" s="14"/>
      <c r="EM242" s="14"/>
      <c r="EN242" s="14"/>
      <c r="EO242" s="14"/>
      <c r="EP242" s="14"/>
      <c r="EQ242" s="14"/>
      <c r="ER242" s="14"/>
      <c r="ES242" s="14"/>
      <c r="ET242" s="14"/>
      <c r="EU242" s="14"/>
      <c r="EV242" s="14"/>
      <c r="EW242" s="14"/>
      <c r="EX242" s="14"/>
      <c r="EY242" s="14"/>
      <c r="EZ242" s="14"/>
      <c r="FA242" s="14"/>
      <c r="FB242" s="14"/>
      <c r="FC242" s="14"/>
      <c r="FD242" s="14"/>
      <c r="FE242" s="14"/>
      <c r="FF242" s="14"/>
      <c r="FG242" s="14"/>
      <c r="FH242" s="14"/>
      <c r="FI242" s="14"/>
      <c r="FJ242" s="14"/>
      <c r="FK242" s="14"/>
      <c r="FL242" s="14"/>
      <c r="FM242" s="14"/>
      <c r="FN242" s="14"/>
      <c r="FO242" s="14"/>
      <c r="FP242" s="14"/>
      <c r="FQ242" s="14"/>
      <c r="FR242" s="14"/>
      <c r="FS242" s="14"/>
      <c r="FT242" s="14"/>
      <c r="FU242" s="14"/>
      <c r="FV242" s="14"/>
      <c r="FW242" s="14"/>
      <c r="FX242" s="14"/>
      <c r="FY242" s="14"/>
      <c r="FZ242" s="14"/>
      <c r="GA242" s="14"/>
      <c r="GB242" s="14"/>
      <c r="GC242" s="14"/>
      <c r="GD242" s="14"/>
      <c r="GE242" s="14"/>
      <c r="GF242" s="14"/>
      <c r="GG242" s="14"/>
      <c r="GH242" s="14"/>
      <c r="GI242" s="14"/>
      <c r="GJ242" s="14"/>
      <c r="GK242" s="14"/>
      <c r="GL242" s="14"/>
      <c r="GM242" s="14"/>
      <c r="GN242" s="14"/>
      <c r="GO242" s="14"/>
      <c r="GP242" s="14"/>
      <c r="GQ242" s="14"/>
      <c r="GR242" s="14"/>
      <c r="GS242" s="14"/>
      <c r="GT242" s="14"/>
      <c r="GU242" s="14"/>
      <c r="GV242" s="14"/>
      <c r="GW242" s="14"/>
      <c r="GX242" s="14"/>
      <c r="GY242" s="14"/>
      <c r="GZ242" s="14"/>
      <c r="HA242" s="14"/>
      <c r="HB242" s="14"/>
      <c r="HC242" s="14"/>
      <c r="HD242" s="14"/>
      <c r="HE242" s="14"/>
      <c r="HF242" s="14"/>
      <c r="HG242" s="14"/>
      <c r="HH242" s="14"/>
      <c r="HI242" s="14"/>
      <c r="HJ242" s="14"/>
      <c r="HK242" s="14"/>
      <c r="HL242" s="14"/>
      <c r="HM242" s="14"/>
      <c r="HN242" s="14"/>
      <c r="HO242" s="14"/>
      <c r="HP242" s="14"/>
      <c r="HQ242" s="14"/>
      <c r="HR242" s="14"/>
      <c r="HS242" s="14"/>
      <c r="HT242" s="14"/>
      <c r="HU242" s="14"/>
      <c r="HV242" s="14"/>
      <c r="HW242" s="14"/>
      <c r="HX242" s="14"/>
      <c r="HY242" s="14"/>
      <c r="HZ242" s="14"/>
      <c r="IA242" s="14"/>
      <c r="IB242" s="14"/>
      <c r="IC242" s="14"/>
      <c r="ID242" s="14"/>
      <c r="IE242" s="14"/>
      <c r="IF242" s="14"/>
      <c r="IG242" s="14"/>
      <c r="IH242" s="14"/>
      <c r="II242" s="14"/>
      <c r="IJ242" s="14"/>
      <c r="IK242" s="14"/>
      <c r="IL242" s="14"/>
      <c r="IM242" s="14"/>
      <c r="IN242" s="14"/>
      <c r="IO242" s="14"/>
      <c r="IP242" s="14"/>
      <c r="IQ242" s="14"/>
      <c r="IR242" s="14"/>
      <c r="IS242" s="14"/>
    </row>
    <row r="243" spans="1:253" s="60" customFormat="1" ht="27" x14ac:dyDescent="0.25">
      <c r="A243" s="14"/>
      <c r="B243" s="14"/>
      <c r="C243" s="14"/>
      <c r="D243" s="14"/>
      <c r="E243" s="11"/>
      <c r="F243" s="8"/>
      <c r="G243" s="12"/>
      <c r="H243" s="13"/>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c r="CH243" s="14"/>
      <c r="CI243" s="14"/>
      <c r="CJ243" s="14"/>
      <c r="CK243" s="14"/>
      <c r="CL243" s="14"/>
      <c r="CM243" s="14"/>
      <c r="CN243" s="14"/>
      <c r="CO243" s="14"/>
      <c r="CP243" s="14"/>
      <c r="CQ243" s="14"/>
      <c r="CR243" s="14"/>
      <c r="CS243" s="14"/>
      <c r="CT243" s="14"/>
      <c r="CU243" s="14"/>
      <c r="CV243" s="14"/>
      <c r="CW243" s="14"/>
      <c r="CX243" s="14"/>
      <c r="CY243" s="14"/>
      <c r="CZ243" s="14"/>
      <c r="DA243" s="14"/>
      <c r="DB243" s="14"/>
      <c r="DC243" s="14"/>
      <c r="DD243" s="14"/>
      <c r="DE243" s="14"/>
      <c r="DF243" s="14"/>
      <c r="DG243" s="14"/>
      <c r="DH243" s="14"/>
      <c r="DI243" s="14"/>
      <c r="DJ243" s="14"/>
      <c r="DK243" s="14"/>
      <c r="DL243" s="14"/>
      <c r="DM243" s="14"/>
      <c r="DN243" s="14"/>
      <c r="DO243" s="14"/>
      <c r="DP243" s="14"/>
      <c r="DQ243" s="14"/>
      <c r="DR243" s="14"/>
      <c r="DS243" s="14"/>
      <c r="DT243" s="14"/>
      <c r="DU243" s="14"/>
      <c r="DV243" s="14"/>
      <c r="DW243" s="14"/>
      <c r="DX243" s="14"/>
      <c r="DY243" s="14"/>
      <c r="DZ243" s="14"/>
      <c r="EA243" s="14"/>
      <c r="EB243" s="14"/>
      <c r="EC243" s="14"/>
      <c r="ED243" s="14"/>
      <c r="EE243" s="14"/>
      <c r="EF243" s="14"/>
      <c r="EG243" s="14"/>
      <c r="EH243" s="14"/>
      <c r="EI243" s="14"/>
      <c r="EJ243" s="14"/>
      <c r="EK243" s="14"/>
      <c r="EL243" s="14"/>
      <c r="EM243" s="14"/>
      <c r="EN243" s="14"/>
      <c r="EO243" s="14"/>
      <c r="EP243" s="14"/>
      <c r="EQ243" s="14"/>
      <c r="ER243" s="14"/>
      <c r="ES243" s="14"/>
      <c r="ET243" s="14"/>
      <c r="EU243" s="14"/>
      <c r="EV243" s="14"/>
      <c r="EW243" s="14"/>
      <c r="EX243" s="14"/>
      <c r="EY243" s="14"/>
      <c r="EZ243" s="14"/>
      <c r="FA243" s="14"/>
      <c r="FB243" s="14"/>
      <c r="FC243" s="14"/>
      <c r="FD243" s="14"/>
      <c r="FE243" s="14"/>
      <c r="FF243" s="14"/>
      <c r="FG243" s="14"/>
      <c r="FH243" s="14"/>
      <c r="FI243" s="14"/>
      <c r="FJ243" s="14"/>
      <c r="FK243" s="14"/>
      <c r="FL243" s="14"/>
      <c r="FM243" s="14"/>
      <c r="FN243" s="14"/>
      <c r="FO243" s="14"/>
      <c r="FP243" s="14"/>
      <c r="FQ243" s="14"/>
      <c r="FR243" s="14"/>
      <c r="FS243" s="14"/>
      <c r="FT243" s="14"/>
      <c r="FU243" s="14"/>
      <c r="FV243" s="14"/>
      <c r="FW243" s="14"/>
      <c r="FX243" s="14"/>
      <c r="FY243" s="14"/>
      <c r="FZ243" s="14"/>
      <c r="GA243" s="14"/>
      <c r="GB243" s="14"/>
      <c r="GC243" s="14"/>
      <c r="GD243" s="14"/>
      <c r="GE243" s="14"/>
      <c r="GF243" s="14"/>
      <c r="GG243" s="14"/>
      <c r="GH243" s="14"/>
      <c r="GI243" s="14"/>
      <c r="GJ243" s="14"/>
      <c r="GK243" s="14"/>
      <c r="GL243" s="14"/>
      <c r="GM243" s="14"/>
      <c r="GN243" s="14"/>
      <c r="GO243" s="14"/>
      <c r="GP243" s="14"/>
      <c r="GQ243" s="14"/>
      <c r="GR243" s="14"/>
      <c r="GS243" s="14"/>
      <c r="GT243" s="14"/>
      <c r="GU243" s="14"/>
      <c r="GV243" s="14"/>
      <c r="GW243" s="14"/>
      <c r="GX243" s="14"/>
      <c r="GY243" s="14"/>
      <c r="GZ243" s="14"/>
      <c r="HA243" s="14"/>
      <c r="HB243" s="14"/>
      <c r="HC243" s="14"/>
      <c r="HD243" s="14"/>
      <c r="HE243" s="14"/>
      <c r="HF243" s="14"/>
      <c r="HG243" s="14"/>
      <c r="HH243" s="14"/>
      <c r="HI243" s="14"/>
      <c r="HJ243" s="14"/>
      <c r="HK243" s="14"/>
      <c r="HL243" s="14"/>
      <c r="HM243" s="14"/>
      <c r="HN243" s="14"/>
      <c r="HO243" s="14"/>
      <c r="HP243" s="14"/>
      <c r="HQ243" s="14"/>
      <c r="HR243" s="14"/>
      <c r="HS243" s="14"/>
      <c r="HT243" s="14"/>
      <c r="HU243" s="14"/>
      <c r="HV243" s="14"/>
      <c r="HW243" s="14"/>
      <c r="HX243" s="14"/>
      <c r="HY243" s="14"/>
      <c r="HZ243" s="14"/>
      <c r="IA243" s="14"/>
      <c r="IB243" s="14"/>
      <c r="IC243" s="14"/>
      <c r="ID243" s="14"/>
      <c r="IE243" s="14"/>
      <c r="IF243" s="14"/>
      <c r="IG243" s="14"/>
      <c r="IH243" s="14"/>
      <c r="II243" s="14"/>
      <c r="IJ243" s="14"/>
      <c r="IK243" s="14"/>
      <c r="IL243" s="14"/>
      <c r="IM243" s="14"/>
      <c r="IN243" s="14"/>
      <c r="IO243" s="14"/>
      <c r="IP243" s="14"/>
      <c r="IQ243" s="14"/>
      <c r="IR243" s="14"/>
      <c r="IS243" s="14"/>
    </row>
    <row r="245" spans="1:253" s="60" customFormat="1" ht="30" x14ac:dyDescent="0.25">
      <c r="A245" s="14"/>
      <c r="B245" s="87"/>
      <c r="C245" s="87"/>
      <c r="D245" s="87"/>
      <c r="E245" s="88"/>
      <c r="F245" s="1"/>
      <c r="G245" s="12"/>
      <c r="H245" s="13"/>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c r="CH245" s="14"/>
      <c r="CI245" s="14"/>
      <c r="CJ245" s="14"/>
      <c r="CK245" s="14"/>
      <c r="CL245" s="14"/>
      <c r="CM245" s="14"/>
      <c r="CN245" s="14"/>
      <c r="CO245" s="14"/>
      <c r="CP245" s="14"/>
      <c r="CQ245" s="14"/>
      <c r="CR245" s="14"/>
      <c r="CS245" s="14"/>
      <c r="CT245" s="14"/>
      <c r="CU245" s="14"/>
      <c r="CV245" s="14"/>
      <c r="CW245" s="14"/>
      <c r="CX245" s="14"/>
      <c r="CY245" s="14"/>
      <c r="CZ245" s="14"/>
      <c r="DA245" s="14"/>
      <c r="DB245" s="14"/>
      <c r="DC245" s="14"/>
      <c r="DD245" s="14"/>
      <c r="DE245" s="14"/>
      <c r="DF245" s="14"/>
      <c r="DG245" s="14"/>
      <c r="DH245" s="14"/>
      <c r="DI245" s="14"/>
      <c r="DJ245" s="14"/>
      <c r="DK245" s="14"/>
      <c r="DL245" s="14"/>
      <c r="DM245" s="14"/>
      <c r="DN245" s="14"/>
      <c r="DO245" s="14"/>
      <c r="DP245" s="14"/>
      <c r="DQ245" s="14"/>
      <c r="DR245" s="14"/>
      <c r="DS245" s="14"/>
      <c r="DT245" s="14"/>
      <c r="DU245" s="14"/>
      <c r="DV245" s="14"/>
      <c r="DW245" s="14"/>
      <c r="DX245" s="14"/>
      <c r="DY245" s="14"/>
      <c r="DZ245" s="14"/>
      <c r="EA245" s="14"/>
      <c r="EB245" s="14"/>
      <c r="EC245" s="14"/>
      <c r="ED245" s="14"/>
      <c r="EE245" s="14"/>
      <c r="EF245" s="14"/>
      <c r="EG245" s="14"/>
      <c r="EH245" s="14"/>
      <c r="EI245" s="14"/>
      <c r="EJ245" s="14"/>
      <c r="EK245" s="14"/>
      <c r="EL245" s="14"/>
      <c r="EM245" s="14"/>
      <c r="EN245" s="14"/>
      <c r="EO245" s="14"/>
      <c r="EP245" s="14"/>
      <c r="EQ245" s="14"/>
      <c r="ER245" s="14"/>
      <c r="ES245" s="14"/>
      <c r="ET245" s="14"/>
      <c r="EU245" s="14"/>
      <c r="EV245" s="14"/>
      <c r="EW245" s="14"/>
      <c r="EX245" s="14"/>
      <c r="EY245" s="14"/>
      <c r="EZ245" s="14"/>
      <c r="FA245" s="14"/>
      <c r="FB245" s="14"/>
      <c r="FC245" s="14"/>
      <c r="FD245" s="14"/>
      <c r="FE245" s="14"/>
      <c r="FF245" s="14"/>
      <c r="FG245" s="14"/>
      <c r="FH245" s="14"/>
      <c r="FI245" s="14"/>
      <c r="FJ245" s="14"/>
      <c r="FK245" s="14"/>
      <c r="FL245" s="14"/>
      <c r="FM245" s="14"/>
      <c r="FN245" s="14"/>
      <c r="FO245" s="14"/>
      <c r="FP245" s="14"/>
      <c r="FQ245" s="14"/>
      <c r="FR245" s="14"/>
      <c r="FS245" s="14"/>
      <c r="FT245" s="14"/>
      <c r="FU245" s="14"/>
      <c r="FV245" s="14"/>
      <c r="FW245" s="14"/>
      <c r="FX245" s="14"/>
      <c r="FY245" s="14"/>
      <c r="FZ245" s="14"/>
      <c r="GA245" s="14"/>
      <c r="GB245" s="14"/>
      <c r="GC245" s="14"/>
      <c r="GD245" s="14"/>
      <c r="GE245" s="14"/>
      <c r="GF245" s="14"/>
      <c r="GG245" s="14"/>
      <c r="GH245" s="14"/>
      <c r="GI245" s="14"/>
      <c r="GJ245" s="14"/>
      <c r="GK245" s="14"/>
      <c r="GL245" s="14"/>
      <c r="GM245" s="14"/>
      <c r="GN245" s="14"/>
      <c r="GO245" s="14"/>
      <c r="GP245" s="14"/>
      <c r="GQ245" s="14"/>
      <c r="GR245" s="14"/>
      <c r="GS245" s="14"/>
      <c r="GT245" s="14"/>
      <c r="GU245" s="14"/>
      <c r="GV245" s="14"/>
      <c r="GW245" s="14"/>
      <c r="GX245" s="14"/>
      <c r="GY245" s="14"/>
      <c r="GZ245" s="14"/>
      <c r="HA245" s="14"/>
      <c r="HB245" s="14"/>
      <c r="HC245" s="14"/>
      <c r="HD245" s="14"/>
      <c r="HE245" s="14"/>
      <c r="HF245" s="14"/>
      <c r="HG245" s="14"/>
      <c r="HH245" s="14"/>
      <c r="HI245" s="14"/>
      <c r="HJ245" s="14"/>
      <c r="HK245" s="14"/>
      <c r="HL245" s="14"/>
      <c r="HM245" s="14"/>
      <c r="HN245" s="14"/>
      <c r="HO245" s="14"/>
      <c r="HP245" s="14"/>
      <c r="HQ245" s="14"/>
      <c r="HR245" s="14"/>
      <c r="HS245" s="14"/>
      <c r="HT245" s="14"/>
      <c r="HU245" s="14"/>
      <c r="HV245" s="14"/>
      <c r="HW245" s="14"/>
      <c r="HX245" s="14"/>
      <c r="HY245" s="14"/>
      <c r="HZ245" s="14"/>
      <c r="IA245" s="14"/>
      <c r="IB245" s="14"/>
      <c r="IC245" s="14"/>
      <c r="ID245" s="14"/>
      <c r="IE245" s="14"/>
      <c r="IF245" s="14"/>
      <c r="IG245" s="14"/>
      <c r="IH245" s="14"/>
      <c r="II245" s="14"/>
      <c r="IJ245" s="14"/>
      <c r="IK245" s="14"/>
      <c r="IL245" s="14"/>
      <c r="IM245" s="14"/>
      <c r="IN245" s="14"/>
      <c r="IO245" s="14"/>
      <c r="IP245" s="14"/>
      <c r="IQ245" s="14"/>
      <c r="IR245" s="14"/>
      <c r="IS245" s="14"/>
    </row>
    <row r="246" spans="1:253" s="60" customFormat="1" ht="30" x14ac:dyDescent="0.25">
      <c r="A246" s="14"/>
      <c r="B246" s="87"/>
      <c r="C246" s="89"/>
      <c r="D246" s="90"/>
      <c r="E246" s="48"/>
      <c r="F246" s="1"/>
      <c r="G246" s="12"/>
      <c r="H246" s="13"/>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c r="CH246" s="14"/>
      <c r="CI246" s="14"/>
      <c r="CJ246" s="14"/>
      <c r="CK246" s="14"/>
      <c r="CL246" s="14"/>
      <c r="CM246" s="14"/>
      <c r="CN246" s="14"/>
      <c r="CO246" s="14"/>
      <c r="CP246" s="14"/>
      <c r="CQ246" s="14"/>
      <c r="CR246" s="14"/>
      <c r="CS246" s="14"/>
      <c r="CT246" s="14"/>
      <c r="CU246" s="14"/>
      <c r="CV246" s="14"/>
      <c r="CW246" s="14"/>
      <c r="CX246" s="14"/>
      <c r="CY246" s="14"/>
      <c r="CZ246" s="14"/>
      <c r="DA246" s="14"/>
      <c r="DB246" s="14"/>
      <c r="DC246" s="14"/>
      <c r="DD246" s="14"/>
      <c r="DE246" s="14"/>
      <c r="DF246" s="14"/>
      <c r="DG246" s="14"/>
      <c r="DH246" s="14"/>
      <c r="DI246" s="14"/>
      <c r="DJ246" s="14"/>
      <c r="DK246" s="14"/>
      <c r="DL246" s="14"/>
      <c r="DM246" s="14"/>
      <c r="DN246" s="14"/>
      <c r="DO246" s="14"/>
      <c r="DP246" s="14"/>
      <c r="DQ246" s="14"/>
      <c r="DR246" s="14"/>
      <c r="DS246" s="14"/>
      <c r="DT246" s="14"/>
      <c r="DU246" s="14"/>
      <c r="DV246" s="14"/>
      <c r="DW246" s="14"/>
      <c r="DX246" s="14"/>
      <c r="DY246" s="14"/>
      <c r="DZ246" s="14"/>
      <c r="EA246" s="14"/>
      <c r="EB246" s="14"/>
      <c r="EC246" s="14"/>
      <c r="ED246" s="14"/>
      <c r="EE246" s="14"/>
      <c r="EF246" s="14"/>
      <c r="EG246" s="14"/>
      <c r="EH246" s="14"/>
      <c r="EI246" s="14"/>
      <c r="EJ246" s="14"/>
      <c r="EK246" s="14"/>
      <c r="EL246" s="14"/>
      <c r="EM246" s="14"/>
      <c r="EN246" s="14"/>
      <c r="EO246" s="14"/>
      <c r="EP246" s="14"/>
      <c r="EQ246" s="14"/>
      <c r="ER246" s="14"/>
      <c r="ES246" s="14"/>
      <c r="ET246" s="14"/>
      <c r="EU246" s="14"/>
      <c r="EV246" s="14"/>
      <c r="EW246" s="14"/>
      <c r="EX246" s="14"/>
      <c r="EY246" s="14"/>
      <c r="EZ246" s="14"/>
      <c r="FA246" s="14"/>
      <c r="FB246" s="14"/>
      <c r="FC246" s="14"/>
      <c r="FD246" s="14"/>
      <c r="FE246" s="14"/>
      <c r="FF246" s="14"/>
      <c r="FG246" s="14"/>
      <c r="FH246" s="14"/>
      <c r="FI246" s="14"/>
      <c r="FJ246" s="14"/>
      <c r="FK246" s="14"/>
      <c r="FL246" s="14"/>
      <c r="FM246" s="14"/>
      <c r="FN246" s="14"/>
      <c r="FO246" s="14"/>
      <c r="FP246" s="14"/>
      <c r="FQ246" s="14"/>
      <c r="FR246" s="14"/>
      <c r="FS246" s="14"/>
      <c r="FT246" s="14"/>
      <c r="FU246" s="14"/>
      <c r="FV246" s="14"/>
      <c r="FW246" s="14"/>
      <c r="FX246" s="14"/>
      <c r="FY246" s="14"/>
      <c r="FZ246" s="14"/>
      <c r="GA246" s="14"/>
      <c r="GB246" s="14"/>
      <c r="GC246" s="14"/>
      <c r="GD246" s="14"/>
      <c r="GE246" s="14"/>
      <c r="GF246" s="14"/>
      <c r="GG246" s="14"/>
      <c r="GH246" s="14"/>
      <c r="GI246" s="14"/>
      <c r="GJ246" s="14"/>
      <c r="GK246" s="14"/>
      <c r="GL246" s="14"/>
      <c r="GM246" s="14"/>
      <c r="GN246" s="14"/>
      <c r="GO246" s="14"/>
      <c r="GP246" s="14"/>
      <c r="GQ246" s="14"/>
      <c r="GR246" s="14"/>
      <c r="GS246" s="14"/>
      <c r="GT246" s="14"/>
      <c r="GU246" s="14"/>
      <c r="GV246" s="14"/>
      <c r="GW246" s="14"/>
      <c r="GX246" s="14"/>
      <c r="GY246" s="14"/>
      <c r="GZ246" s="14"/>
      <c r="HA246" s="14"/>
      <c r="HB246" s="14"/>
      <c r="HC246" s="14"/>
      <c r="HD246" s="14"/>
      <c r="HE246" s="14"/>
      <c r="HF246" s="14"/>
      <c r="HG246" s="14"/>
      <c r="HH246" s="14"/>
      <c r="HI246" s="14"/>
      <c r="HJ246" s="14"/>
      <c r="HK246" s="14"/>
      <c r="HL246" s="14"/>
      <c r="HM246" s="14"/>
      <c r="HN246" s="14"/>
      <c r="HO246" s="14"/>
      <c r="HP246" s="14"/>
      <c r="HQ246" s="14"/>
      <c r="HR246" s="14"/>
      <c r="HS246" s="14"/>
      <c r="HT246" s="14"/>
      <c r="HU246" s="14"/>
      <c r="HV246" s="14"/>
      <c r="HW246" s="14"/>
      <c r="HX246" s="14"/>
      <c r="HY246" s="14"/>
      <c r="HZ246" s="14"/>
      <c r="IA246" s="14"/>
      <c r="IB246" s="14"/>
      <c r="IC246" s="14"/>
      <c r="ID246" s="14"/>
      <c r="IE246" s="14"/>
      <c r="IF246" s="14"/>
      <c r="IG246" s="14"/>
      <c r="IH246" s="14"/>
      <c r="II246" s="14"/>
      <c r="IJ246" s="14"/>
      <c r="IK246" s="14"/>
      <c r="IL246" s="14"/>
      <c r="IM246" s="14"/>
      <c r="IN246" s="14"/>
      <c r="IO246" s="14"/>
      <c r="IP246" s="14"/>
      <c r="IQ246" s="14"/>
      <c r="IR246" s="14"/>
      <c r="IS246" s="14"/>
    </row>
    <row r="249" spans="1:253" s="1" customFormat="1" ht="30" x14ac:dyDescent="0.25">
      <c r="A249" s="14"/>
      <c r="B249" s="235"/>
      <c r="C249" s="235"/>
      <c r="D249" s="87"/>
      <c r="E249" s="88"/>
      <c r="G249" s="12"/>
      <c r="H249" s="13"/>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c r="CH249" s="14"/>
      <c r="CI249" s="14"/>
      <c r="CJ249" s="14"/>
      <c r="CK249" s="14"/>
      <c r="CL249" s="14"/>
      <c r="CM249" s="14"/>
      <c r="CN249" s="14"/>
      <c r="CO249" s="14"/>
      <c r="CP249" s="14"/>
      <c r="CQ249" s="14"/>
      <c r="CR249" s="14"/>
      <c r="CS249" s="14"/>
      <c r="CT249" s="14"/>
      <c r="CU249" s="14"/>
      <c r="CV249" s="14"/>
      <c r="CW249" s="14"/>
      <c r="CX249" s="14"/>
      <c r="CY249" s="14"/>
      <c r="CZ249" s="14"/>
      <c r="DA249" s="14"/>
      <c r="DB249" s="14"/>
      <c r="DC249" s="14"/>
      <c r="DD249" s="14"/>
      <c r="DE249" s="14"/>
      <c r="DF249" s="14"/>
      <c r="DG249" s="14"/>
      <c r="DH249" s="14"/>
      <c r="DI249" s="14"/>
      <c r="DJ249" s="14"/>
      <c r="DK249" s="14"/>
      <c r="DL249" s="14"/>
      <c r="DM249" s="14"/>
      <c r="DN249" s="14"/>
      <c r="DO249" s="14"/>
      <c r="DP249" s="14"/>
      <c r="DQ249" s="14"/>
      <c r="DR249" s="14"/>
      <c r="DS249" s="14"/>
      <c r="DT249" s="14"/>
      <c r="DU249" s="14"/>
      <c r="DV249" s="14"/>
      <c r="DW249" s="14"/>
      <c r="DX249" s="14"/>
      <c r="DY249" s="14"/>
      <c r="DZ249" s="14"/>
      <c r="EA249" s="14"/>
      <c r="EB249" s="14"/>
      <c r="EC249" s="14"/>
      <c r="ED249" s="14"/>
      <c r="EE249" s="14"/>
      <c r="EF249" s="14"/>
      <c r="EG249" s="14"/>
      <c r="EH249" s="14"/>
      <c r="EI249" s="14"/>
      <c r="EJ249" s="14"/>
      <c r="EK249" s="14"/>
      <c r="EL249" s="14"/>
      <c r="EM249" s="14"/>
      <c r="EN249" s="14"/>
      <c r="EO249" s="14"/>
      <c r="EP249" s="14"/>
      <c r="EQ249" s="14"/>
      <c r="ER249" s="14"/>
      <c r="ES249" s="14"/>
      <c r="ET249" s="14"/>
      <c r="EU249" s="14"/>
      <c r="EV249" s="14"/>
      <c r="EW249" s="14"/>
      <c r="EX249" s="14"/>
      <c r="EY249" s="14"/>
      <c r="EZ249" s="14"/>
      <c r="FA249" s="14"/>
      <c r="FB249" s="14"/>
      <c r="FC249" s="14"/>
      <c r="FD249" s="14"/>
      <c r="FE249" s="14"/>
      <c r="FF249" s="14"/>
      <c r="FG249" s="14"/>
      <c r="FH249" s="14"/>
      <c r="FI249" s="14"/>
      <c r="FJ249" s="14"/>
      <c r="FK249" s="14"/>
      <c r="FL249" s="14"/>
      <c r="FM249" s="14"/>
      <c r="FN249" s="14"/>
      <c r="FO249" s="14"/>
      <c r="FP249" s="14"/>
      <c r="FQ249" s="14"/>
      <c r="FR249" s="14"/>
      <c r="FS249" s="14"/>
      <c r="FT249" s="14"/>
      <c r="FU249" s="14"/>
      <c r="FV249" s="14"/>
      <c r="FW249" s="14"/>
      <c r="FX249" s="14"/>
      <c r="FY249" s="14"/>
      <c r="FZ249" s="14"/>
      <c r="GA249" s="14"/>
      <c r="GB249" s="14"/>
      <c r="GC249" s="14"/>
      <c r="GD249" s="14"/>
      <c r="GE249" s="14"/>
      <c r="GF249" s="14"/>
      <c r="GG249" s="14"/>
      <c r="GH249" s="14"/>
      <c r="GI249" s="14"/>
      <c r="GJ249" s="14"/>
      <c r="GK249" s="14"/>
      <c r="GL249" s="14"/>
      <c r="GM249" s="14"/>
      <c r="GN249" s="14"/>
      <c r="GO249" s="14"/>
      <c r="GP249" s="14"/>
      <c r="GQ249" s="14"/>
      <c r="GR249" s="14"/>
      <c r="GS249" s="14"/>
      <c r="GT249" s="14"/>
      <c r="GU249" s="14"/>
      <c r="GV249" s="14"/>
      <c r="GW249" s="14"/>
      <c r="GX249" s="14"/>
      <c r="GY249" s="14"/>
      <c r="GZ249" s="14"/>
      <c r="HA249" s="14"/>
      <c r="HB249" s="14"/>
      <c r="HC249" s="14"/>
      <c r="HD249" s="14"/>
      <c r="HE249" s="14"/>
      <c r="HF249" s="14"/>
      <c r="HG249" s="14"/>
      <c r="HH249" s="14"/>
      <c r="HI249" s="14"/>
      <c r="HJ249" s="14"/>
      <c r="HK249" s="14"/>
      <c r="HL249" s="14"/>
      <c r="HM249" s="14"/>
      <c r="HN249" s="14"/>
      <c r="HO249" s="14"/>
      <c r="HP249" s="14"/>
      <c r="HQ249" s="14"/>
      <c r="HR249" s="14"/>
      <c r="HS249" s="14"/>
      <c r="HT249" s="14"/>
      <c r="HU249" s="14"/>
      <c r="HV249" s="14"/>
      <c r="HW249" s="14"/>
      <c r="HX249" s="14"/>
      <c r="HY249" s="14"/>
      <c r="HZ249" s="14"/>
      <c r="IA249" s="14"/>
      <c r="IB249" s="14"/>
      <c r="IC249" s="14"/>
      <c r="ID249" s="14"/>
      <c r="IE249" s="14"/>
      <c r="IF249" s="14"/>
      <c r="IG249" s="14"/>
      <c r="IH249" s="14"/>
      <c r="II249" s="14"/>
      <c r="IJ249" s="14"/>
      <c r="IK249" s="14"/>
      <c r="IL249" s="14"/>
      <c r="IM249" s="14"/>
      <c r="IN249" s="14"/>
      <c r="IO249" s="14"/>
      <c r="IP249" s="14"/>
      <c r="IQ249" s="14"/>
      <c r="IR249" s="14"/>
      <c r="IS249" s="14"/>
    </row>
    <row r="250" spans="1:253" s="1" customFormat="1" ht="30" x14ac:dyDescent="0.25">
      <c r="A250" s="14"/>
      <c r="B250" s="235"/>
      <c r="C250" s="235"/>
      <c r="D250" s="235"/>
      <c r="E250" s="235"/>
      <c r="G250" s="12"/>
      <c r="H250" s="13"/>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c r="CH250" s="14"/>
      <c r="CI250" s="14"/>
      <c r="CJ250" s="14"/>
      <c r="CK250" s="14"/>
      <c r="CL250" s="14"/>
      <c r="CM250" s="14"/>
      <c r="CN250" s="14"/>
      <c r="CO250" s="14"/>
      <c r="CP250" s="14"/>
      <c r="CQ250" s="14"/>
      <c r="CR250" s="14"/>
      <c r="CS250" s="14"/>
      <c r="CT250" s="14"/>
      <c r="CU250" s="14"/>
      <c r="CV250" s="14"/>
      <c r="CW250" s="14"/>
      <c r="CX250" s="14"/>
      <c r="CY250" s="14"/>
      <c r="CZ250" s="14"/>
      <c r="DA250" s="14"/>
      <c r="DB250" s="14"/>
      <c r="DC250" s="14"/>
      <c r="DD250" s="14"/>
      <c r="DE250" s="14"/>
      <c r="DF250" s="14"/>
      <c r="DG250" s="14"/>
      <c r="DH250" s="14"/>
      <c r="DI250" s="14"/>
      <c r="DJ250" s="14"/>
      <c r="DK250" s="14"/>
      <c r="DL250" s="14"/>
      <c r="DM250" s="14"/>
      <c r="DN250" s="14"/>
      <c r="DO250" s="14"/>
      <c r="DP250" s="14"/>
      <c r="DQ250" s="14"/>
      <c r="DR250" s="14"/>
      <c r="DS250" s="14"/>
      <c r="DT250" s="14"/>
      <c r="DU250" s="14"/>
      <c r="DV250" s="14"/>
      <c r="DW250" s="14"/>
      <c r="DX250" s="14"/>
      <c r="DY250" s="14"/>
      <c r="DZ250" s="14"/>
      <c r="EA250" s="14"/>
      <c r="EB250" s="14"/>
      <c r="EC250" s="14"/>
      <c r="ED250" s="14"/>
      <c r="EE250" s="14"/>
      <c r="EF250" s="14"/>
      <c r="EG250" s="14"/>
      <c r="EH250" s="14"/>
      <c r="EI250" s="14"/>
      <c r="EJ250" s="14"/>
      <c r="EK250" s="14"/>
      <c r="EL250" s="14"/>
      <c r="EM250" s="14"/>
      <c r="EN250" s="14"/>
      <c r="EO250" s="14"/>
      <c r="EP250" s="14"/>
      <c r="EQ250" s="14"/>
      <c r="ER250" s="14"/>
      <c r="ES250" s="14"/>
      <c r="ET250" s="14"/>
      <c r="EU250" s="14"/>
      <c r="EV250" s="14"/>
      <c r="EW250" s="14"/>
      <c r="EX250" s="14"/>
      <c r="EY250" s="14"/>
      <c r="EZ250" s="14"/>
      <c r="FA250" s="14"/>
      <c r="FB250" s="14"/>
      <c r="FC250" s="14"/>
      <c r="FD250" s="14"/>
      <c r="FE250" s="14"/>
      <c r="FF250" s="14"/>
      <c r="FG250" s="14"/>
      <c r="FH250" s="14"/>
      <c r="FI250" s="14"/>
      <c r="FJ250" s="14"/>
      <c r="FK250" s="14"/>
      <c r="FL250" s="14"/>
      <c r="FM250" s="14"/>
      <c r="FN250" s="14"/>
      <c r="FO250" s="14"/>
      <c r="FP250" s="14"/>
      <c r="FQ250" s="14"/>
      <c r="FR250" s="14"/>
      <c r="FS250" s="14"/>
      <c r="FT250" s="14"/>
      <c r="FU250" s="14"/>
      <c r="FV250" s="14"/>
      <c r="FW250" s="14"/>
      <c r="FX250" s="14"/>
      <c r="FY250" s="14"/>
      <c r="FZ250" s="14"/>
      <c r="GA250" s="14"/>
      <c r="GB250" s="14"/>
      <c r="GC250" s="14"/>
      <c r="GD250" s="14"/>
      <c r="GE250" s="14"/>
      <c r="GF250" s="14"/>
      <c r="GG250" s="14"/>
      <c r="GH250" s="14"/>
      <c r="GI250" s="14"/>
      <c r="GJ250" s="14"/>
      <c r="GK250" s="14"/>
      <c r="GL250" s="14"/>
      <c r="GM250" s="14"/>
      <c r="GN250" s="14"/>
      <c r="GO250" s="14"/>
      <c r="GP250" s="14"/>
      <c r="GQ250" s="14"/>
      <c r="GR250" s="14"/>
      <c r="GS250" s="14"/>
      <c r="GT250" s="14"/>
      <c r="GU250" s="14"/>
      <c r="GV250" s="14"/>
      <c r="GW250" s="14"/>
      <c r="GX250" s="14"/>
      <c r="GY250" s="14"/>
      <c r="GZ250" s="14"/>
      <c r="HA250" s="14"/>
      <c r="HB250" s="14"/>
      <c r="HC250" s="14"/>
      <c r="HD250" s="14"/>
      <c r="HE250" s="14"/>
      <c r="HF250" s="14"/>
      <c r="HG250" s="14"/>
      <c r="HH250" s="14"/>
      <c r="HI250" s="14"/>
      <c r="HJ250" s="14"/>
      <c r="HK250" s="14"/>
      <c r="HL250" s="14"/>
      <c r="HM250" s="14"/>
      <c r="HN250" s="14"/>
      <c r="HO250" s="14"/>
      <c r="HP250" s="14"/>
      <c r="HQ250" s="14"/>
      <c r="HR250" s="14"/>
      <c r="HS250" s="14"/>
      <c r="HT250" s="14"/>
      <c r="HU250" s="14"/>
      <c r="HV250" s="14"/>
      <c r="HW250" s="14"/>
      <c r="HX250" s="14"/>
      <c r="HY250" s="14"/>
      <c r="HZ250" s="14"/>
      <c r="IA250" s="14"/>
      <c r="IB250" s="14"/>
      <c r="IC250" s="14"/>
      <c r="ID250" s="14"/>
      <c r="IE250" s="14"/>
      <c r="IF250" s="14"/>
      <c r="IG250" s="14"/>
      <c r="IH250" s="14"/>
      <c r="II250" s="14"/>
      <c r="IJ250" s="14"/>
      <c r="IK250" s="14"/>
      <c r="IL250" s="14"/>
      <c r="IM250" s="14"/>
      <c r="IN250" s="14"/>
      <c r="IO250" s="14"/>
      <c r="IP250" s="14"/>
      <c r="IQ250" s="14"/>
      <c r="IR250" s="14"/>
      <c r="IS250" s="14"/>
    </row>
    <row r="256" spans="1:253" s="1" customFormat="1" ht="30" x14ac:dyDescent="0.25">
      <c r="A256" s="14"/>
      <c r="B256" s="235"/>
      <c r="C256" s="235"/>
      <c r="D256" s="87"/>
      <c r="E256" s="88"/>
      <c r="G256" s="12"/>
      <c r="H256" s="13"/>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c r="CL256" s="14"/>
      <c r="CM256" s="14"/>
      <c r="CN256" s="14"/>
      <c r="CO256" s="14"/>
      <c r="CP256" s="14"/>
      <c r="CQ256" s="14"/>
      <c r="CR256" s="14"/>
      <c r="CS256" s="14"/>
      <c r="CT256" s="14"/>
      <c r="CU256" s="14"/>
      <c r="CV256" s="14"/>
      <c r="CW256" s="14"/>
      <c r="CX256" s="14"/>
      <c r="CY256" s="14"/>
      <c r="CZ256" s="14"/>
      <c r="DA256" s="14"/>
      <c r="DB256" s="14"/>
      <c r="DC256" s="14"/>
      <c r="DD256" s="14"/>
      <c r="DE256" s="14"/>
      <c r="DF256" s="14"/>
      <c r="DG256" s="14"/>
      <c r="DH256" s="14"/>
      <c r="DI256" s="14"/>
      <c r="DJ256" s="14"/>
      <c r="DK256" s="14"/>
      <c r="DL256" s="14"/>
      <c r="DM256" s="14"/>
      <c r="DN256" s="14"/>
      <c r="DO256" s="14"/>
      <c r="DP256" s="14"/>
      <c r="DQ256" s="14"/>
      <c r="DR256" s="14"/>
      <c r="DS256" s="14"/>
      <c r="DT256" s="14"/>
      <c r="DU256" s="14"/>
      <c r="DV256" s="14"/>
      <c r="DW256" s="14"/>
      <c r="DX256" s="14"/>
      <c r="DY256" s="14"/>
      <c r="DZ256" s="14"/>
      <c r="EA256" s="14"/>
      <c r="EB256" s="14"/>
      <c r="EC256" s="14"/>
      <c r="ED256" s="14"/>
      <c r="EE256" s="14"/>
      <c r="EF256" s="14"/>
      <c r="EG256" s="14"/>
      <c r="EH256" s="14"/>
      <c r="EI256" s="14"/>
      <c r="EJ256" s="14"/>
      <c r="EK256" s="14"/>
      <c r="EL256" s="14"/>
      <c r="EM256" s="14"/>
      <c r="EN256" s="14"/>
      <c r="EO256" s="14"/>
      <c r="EP256" s="14"/>
      <c r="EQ256" s="14"/>
      <c r="ER256" s="14"/>
      <c r="ES256" s="14"/>
      <c r="ET256" s="14"/>
      <c r="EU256" s="14"/>
      <c r="EV256" s="14"/>
      <c r="EW256" s="14"/>
      <c r="EX256" s="14"/>
      <c r="EY256" s="14"/>
      <c r="EZ256" s="14"/>
      <c r="FA256" s="14"/>
      <c r="FB256" s="14"/>
      <c r="FC256" s="14"/>
      <c r="FD256" s="14"/>
      <c r="FE256" s="14"/>
      <c r="FF256" s="14"/>
      <c r="FG256" s="14"/>
      <c r="FH256" s="14"/>
      <c r="FI256" s="14"/>
      <c r="FJ256" s="14"/>
      <c r="FK256" s="14"/>
      <c r="FL256" s="14"/>
      <c r="FM256" s="14"/>
      <c r="FN256" s="14"/>
      <c r="FO256" s="14"/>
      <c r="FP256" s="14"/>
      <c r="FQ256" s="14"/>
      <c r="FR256" s="14"/>
      <c r="FS256" s="14"/>
      <c r="FT256" s="14"/>
      <c r="FU256" s="14"/>
      <c r="FV256" s="14"/>
      <c r="FW256" s="14"/>
      <c r="FX256" s="14"/>
      <c r="FY256" s="14"/>
      <c r="FZ256" s="14"/>
      <c r="GA256" s="14"/>
      <c r="GB256" s="14"/>
      <c r="GC256" s="14"/>
      <c r="GD256" s="14"/>
      <c r="GE256" s="14"/>
      <c r="GF256" s="14"/>
      <c r="GG256" s="14"/>
      <c r="GH256" s="14"/>
      <c r="GI256" s="14"/>
      <c r="GJ256" s="14"/>
      <c r="GK256" s="14"/>
      <c r="GL256" s="14"/>
      <c r="GM256" s="14"/>
      <c r="GN256" s="14"/>
      <c r="GO256" s="14"/>
      <c r="GP256" s="14"/>
      <c r="GQ256" s="14"/>
      <c r="GR256" s="14"/>
      <c r="GS256" s="14"/>
      <c r="GT256" s="14"/>
      <c r="GU256" s="14"/>
      <c r="GV256" s="14"/>
      <c r="GW256" s="14"/>
      <c r="GX256" s="14"/>
      <c r="GY256" s="14"/>
      <c r="GZ256" s="14"/>
      <c r="HA256" s="14"/>
      <c r="HB256" s="14"/>
      <c r="HC256" s="14"/>
      <c r="HD256" s="14"/>
      <c r="HE256" s="14"/>
      <c r="HF256" s="14"/>
      <c r="HG256" s="14"/>
      <c r="HH256" s="14"/>
      <c r="HI256" s="14"/>
      <c r="HJ256" s="14"/>
      <c r="HK256" s="14"/>
      <c r="HL256" s="14"/>
      <c r="HM256" s="14"/>
      <c r="HN256" s="14"/>
      <c r="HO256" s="14"/>
      <c r="HP256" s="14"/>
      <c r="HQ256" s="14"/>
      <c r="HR256" s="14"/>
      <c r="HS256" s="14"/>
      <c r="HT256" s="14"/>
      <c r="HU256" s="14"/>
      <c r="HV256" s="14"/>
      <c r="HW256" s="14"/>
      <c r="HX256" s="14"/>
      <c r="HY256" s="14"/>
      <c r="HZ256" s="14"/>
      <c r="IA256" s="14"/>
      <c r="IB256" s="14"/>
      <c r="IC256" s="14"/>
      <c r="ID256" s="14"/>
      <c r="IE256" s="14"/>
      <c r="IF256" s="14"/>
      <c r="IG256" s="14"/>
      <c r="IH256" s="14"/>
      <c r="II256" s="14"/>
      <c r="IJ256" s="14"/>
      <c r="IK256" s="14"/>
      <c r="IL256" s="14"/>
      <c r="IM256" s="14"/>
      <c r="IN256" s="14"/>
      <c r="IO256" s="14"/>
      <c r="IP256" s="14"/>
      <c r="IQ256" s="14"/>
      <c r="IR256" s="14"/>
      <c r="IS256" s="14"/>
    </row>
    <row r="257" spans="1:253" s="1" customFormat="1" ht="30" x14ac:dyDescent="0.25">
      <c r="A257" s="14"/>
      <c r="B257" s="235"/>
      <c r="C257" s="235"/>
      <c r="D257" s="89"/>
      <c r="E257" s="43"/>
      <c r="G257" s="12"/>
      <c r="H257" s="13"/>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c r="CL257" s="14"/>
      <c r="CM257" s="14"/>
      <c r="CN257" s="14"/>
      <c r="CO257" s="14"/>
      <c r="CP257" s="14"/>
      <c r="CQ257" s="14"/>
      <c r="CR257" s="14"/>
      <c r="CS257" s="14"/>
      <c r="CT257" s="14"/>
      <c r="CU257" s="14"/>
      <c r="CV257" s="14"/>
      <c r="CW257" s="14"/>
      <c r="CX257" s="14"/>
      <c r="CY257" s="14"/>
      <c r="CZ257" s="14"/>
      <c r="DA257" s="14"/>
      <c r="DB257" s="14"/>
      <c r="DC257" s="14"/>
      <c r="DD257" s="14"/>
      <c r="DE257" s="14"/>
      <c r="DF257" s="14"/>
      <c r="DG257" s="14"/>
      <c r="DH257" s="14"/>
      <c r="DI257" s="14"/>
      <c r="DJ257" s="14"/>
      <c r="DK257" s="14"/>
      <c r="DL257" s="14"/>
      <c r="DM257" s="14"/>
      <c r="DN257" s="14"/>
      <c r="DO257" s="14"/>
      <c r="DP257" s="14"/>
      <c r="DQ257" s="14"/>
      <c r="DR257" s="14"/>
      <c r="DS257" s="14"/>
      <c r="DT257" s="14"/>
      <c r="DU257" s="14"/>
      <c r="DV257" s="14"/>
      <c r="DW257" s="14"/>
      <c r="DX257" s="14"/>
      <c r="DY257" s="14"/>
      <c r="DZ257" s="14"/>
      <c r="EA257" s="14"/>
      <c r="EB257" s="14"/>
      <c r="EC257" s="14"/>
      <c r="ED257" s="14"/>
      <c r="EE257" s="14"/>
      <c r="EF257" s="14"/>
      <c r="EG257" s="14"/>
      <c r="EH257" s="14"/>
      <c r="EI257" s="14"/>
      <c r="EJ257" s="14"/>
      <c r="EK257" s="14"/>
      <c r="EL257" s="14"/>
      <c r="EM257" s="14"/>
      <c r="EN257" s="14"/>
      <c r="EO257" s="14"/>
      <c r="EP257" s="14"/>
      <c r="EQ257" s="14"/>
      <c r="ER257" s="14"/>
      <c r="ES257" s="14"/>
      <c r="ET257" s="14"/>
      <c r="EU257" s="14"/>
      <c r="EV257" s="14"/>
      <c r="EW257" s="14"/>
      <c r="EX257" s="14"/>
      <c r="EY257" s="14"/>
      <c r="EZ257" s="14"/>
      <c r="FA257" s="14"/>
      <c r="FB257" s="14"/>
      <c r="FC257" s="14"/>
      <c r="FD257" s="14"/>
      <c r="FE257" s="14"/>
      <c r="FF257" s="14"/>
      <c r="FG257" s="14"/>
      <c r="FH257" s="14"/>
      <c r="FI257" s="14"/>
      <c r="FJ257" s="14"/>
      <c r="FK257" s="14"/>
      <c r="FL257" s="14"/>
      <c r="FM257" s="14"/>
      <c r="FN257" s="14"/>
      <c r="FO257" s="14"/>
      <c r="FP257" s="14"/>
      <c r="FQ257" s="14"/>
      <c r="FR257" s="14"/>
      <c r="FS257" s="14"/>
      <c r="FT257" s="14"/>
      <c r="FU257" s="14"/>
      <c r="FV257" s="14"/>
      <c r="FW257" s="14"/>
      <c r="FX257" s="14"/>
      <c r="FY257" s="14"/>
      <c r="FZ257" s="14"/>
      <c r="GA257" s="14"/>
      <c r="GB257" s="14"/>
      <c r="GC257" s="14"/>
      <c r="GD257" s="14"/>
      <c r="GE257" s="14"/>
      <c r="GF257" s="14"/>
      <c r="GG257" s="14"/>
      <c r="GH257" s="14"/>
      <c r="GI257" s="14"/>
      <c r="GJ257" s="14"/>
      <c r="GK257" s="14"/>
      <c r="GL257" s="14"/>
      <c r="GM257" s="14"/>
      <c r="GN257" s="14"/>
      <c r="GO257" s="14"/>
      <c r="GP257" s="14"/>
      <c r="GQ257" s="14"/>
      <c r="GR257" s="14"/>
      <c r="GS257" s="14"/>
      <c r="GT257" s="14"/>
      <c r="GU257" s="14"/>
      <c r="GV257" s="14"/>
      <c r="GW257" s="14"/>
      <c r="GX257" s="14"/>
      <c r="GY257" s="14"/>
      <c r="GZ257" s="14"/>
      <c r="HA257" s="14"/>
      <c r="HB257" s="14"/>
      <c r="HC257" s="14"/>
      <c r="HD257" s="14"/>
      <c r="HE257" s="14"/>
      <c r="HF257" s="14"/>
      <c r="HG257" s="14"/>
      <c r="HH257" s="14"/>
      <c r="HI257" s="14"/>
      <c r="HJ257" s="14"/>
      <c r="HK257" s="14"/>
      <c r="HL257" s="14"/>
      <c r="HM257" s="14"/>
      <c r="HN257" s="14"/>
      <c r="HO257" s="14"/>
      <c r="HP257" s="14"/>
      <c r="HQ257" s="14"/>
      <c r="HR257" s="14"/>
      <c r="HS257" s="14"/>
      <c r="HT257" s="14"/>
      <c r="HU257" s="14"/>
      <c r="HV257" s="14"/>
      <c r="HW257" s="14"/>
      <c r="HX257" s="14"/>
      <c r="HY257" s="14"/>
      <c r="HZ257" s="14"/>
      <c r="IA257" s="14"/>
      <c r="IB257" s="14"/>
      <c r="IC257" s="14"/>
      <c r="ID257" s="14"/>
      <c r="IE257" s="14"/>
      <c r="IF257" s="14"/>
      <c r="IG257" s="14"/>
      <c r="IH257" s="14"/>
      <c r="II257" s="14"/>
      <c r="IJ257" s="14"/>
      <c r="IK257" s="14"/>
      <c r="IL257" s="14"/>
      <c r="IM257" s="14"/>
      <c r="IN257" s="14"/>
      <c r="IO257" s="14"/>
      <c r="IP257" s="14"/>
      <c r="IQ257" s="14"/>
      <c r="IR257" s="14"/>
      <c r="IS257" s="14"/>
    </row>
  </sheetData>
  <sheetProtection algorithmName="SHA-512" hashValue="sp24rNJEkz2lqKC+fIyexHy1N+lMqy+NtwpGFYq+IqiDYIA76mGXmbGZNQFnQQdEAPSoc798rctVBJ+H4g/Z1w==" saltValue="CBxmQrlyotSfwxTVIaPdAg==" spinCount="100000" sheet="1" objects="1" scenarios="1"/>
  <mergeCells count="102">
    <mergeCell ref="E37:F37"/>
    <mergeCell ref="A36:F36"/>
    <mergeCell ref="A30:B30"/>
    <mergeCell ref="E30:F30"/>
    <mergeCell ref="A31:B31"/>
    <mergeCell ref="E32:F32"/>
    <mergeCell ref="A33:B33"/>
    <mergeCell ref="E33:F33"/>
    <mergeCell ref="A34:B34"/>
    <mergeCell ref="E34:F34"/>
    <mergeCell ref="A124:D124"/>
    <mergeCell ref="E124:F124"/>
    <mergeCell ref="A118:D118"/>
    <mergeCell ref="E118:F118"/>
    <mergeCell ref="A125:D125"/>
    <mergeCell ref="E125:F125"/>
    <mergeCell ref="A128:C128"/>
    <mergeCell ref="A136:F137"/>
    <mergeCell ref="A142:F142"/>
    <mergeCell ref="A122:D122"/>
    <mergeCell ref="E122:F122"/>
    <mergeCell ref="A123:F123"/>
    <mergeCell ref="A119:D119"/>
    <mergeCell ref="E119:F119"/>
    <mergeCell ref="A120:D120"/>
    <mergeCell ref="A197:D197"/>
    <mergeCell ref="E197:F197"/>
    <mergeCell ref="A195:D195"/>
    <mergeCell ref="A194:D194"/>
    <mergeCell ref="E194:F194"/>
    <mergeCell ref="E195:F195"/>
    <mergeCell ref="A196:D196"/>
    <mergeCell ref="E196:F196"/>
    <mergeCell ref="A193:F193"/>
    <mergeCell ref="A7:E7"/>
    <mergeCell ref="A8:E8"/>
    <mergeCell ref="A9:F9"/>
    <mergeCell ref="A10:F10"/>
    <mergeCell ref="A24:B24"/>
    <mergeCell ref="E24:F24"/>
    <mergeCell ref="A18:F20"/>
    <mergeCell ref="A32:B32"/>
    <mergeCell ref="A35:B35"/>
    <mergeCell ref="E35:F35"/>
    <mergeCell ref="A25:B25"/>
    <mergeCell ref="E25:F25"/>
    <mergeCell ref="A26:B26"/>
    <mergeCell ref="E26:F26"/>
    <mergeCell ref="A27:B27"/>
    <mergeCell ref="E27:F27"/>
    <mergeCell ref="A28:B28"/>
    <mergeCell ref="E28:F28"/>
    <mergeCell ref="A29:B29"/>
    <mergeCell ref="E29:F29"/>
    <mergeCell ref="E31:F31"/>
    <mergeCell ref="B257:C257"/>
    <mergeCell ref="A198:D198"/>
    <mergeCell ref="E198:F198"/>
    <mergeCell ref="A200:F201"/>
    <mergeCell ref="C221:D221"/>
    <mergeCell ref="B249:C249"/>
    <mergeCell ref="B250:C250"/>
    <mergeCell ref="D250:E250"/>
    <mergeCell ref="B256:C256"/>
    <mergeCell ref="A50:A58"/>
    <mergeCell ref="B50:B58"/>
    <mergeCell ref="E50:F58"/>
    <mergeCell ref="A80:A90"/>
    <mergeCell ref="B80:B90"/>
    <mergeCell ref="E80:F90"/>
    <mergeCell ref="E97:F98"/>
    <mergeCell ref="A108:A117"/>
    <mergeCell ref="B108:B117"/>
    <mergeCell ref="E108:F117"/>
    <mergeCell ref="A99:A102"/>
    <mergeCell ref="B99:B102"/>
    <mergeCell ref="E99:F102"/>
    <mergeCell ref="E74:F79"/>
    <mergeCell ref="A192:F192"/>
    <mergeCell ref="E38:F38"/>
    <mergeCell ref="E120:F120"/>
    <mergeCell ref="A121:D121"/>
    <mergeCell ref="E121:F121"/>
    <mergeCell ref="A39:A49"/>
    <mergeCell ref="B39:B49"/>
    <mergeCell ref="E39:F49"/>
    <mergeCell ref="A70:A73"/>
    <mergeCell ref="B70:B73"/>
    <mergeCell ref="E70:F73"/>
    <mergeCell ref="A59:A69"/>
    <mergeCell ref="B59:B69"/>
    <mergeCell ref="E59:F69"/>
    <mergeCell ref="A74:A79"/>
    <mergeCell ref="B74:B79"/>
    <mergeCell ref="A91:A96"/>
    <mergeCell ref="B91:B96"/>
    <mergeCell ref="E91:F96"/>
    <mergeCell ref="A103:A107"/>
    <mergeCell ref="B103:B107"/>
    <mergeCell ref="E103:F107"/>
    <mergeCell ref="A97:A98"/>
    <mergeCell ref="B97:B98"/>
  </mergeCells>
  <printOptions horizontalCentered="1"/>
  <pageMargins left="0.39370078740157483" right="0.39370078740157483" top="0.39370078740157483" bottom="0.39370078740157483" header="0.11811023622047245" footer="0.51181102362204722"/>
  <pageSetup paperSize="9" scale="36" fitToHeight="0" orientation="portrait" r:id="rId1"/>
  <rowBreaks count="2" manualBreakCount="2">
    <brk id="134" max="5" man="1"/>
    <brk id="18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93"/>
  <sheetViews>
    <sheetView topLeftCell="A7" zoomScale="50" zoomScaleNormal="50" zoomScaleSheetLayoutView="50" workbookViewId="0">
      <selection activeCell="D17" sqref="D17"/>
    </sheetView>
  </sheetViews>
  <sheetFormatPr defaultColWidth="0" defaultRowHeight="27.75" x14ac:dyDescent="0.25"/>
  <cols>
    <col min="1" max="1" width="44.140625" style="15" customWidth="1"/>
    <col min="2" max="2" width="46.42578125" style="16" customWidth="1"/>
    <col min="3" max="4" width="44.140625" style="16" customWidth="1"/>
    <col min="5" max="5" width="44.140625" style="17" customWidth="1"/>
    <col min="6" max="6" width="44.140625" style="1" customWidth="1"/>
    <col min="7" max="7" width="37.42578125" style="91" customWidth="1"/>
    <col min="8" max="8" width="32.140625" style="14" bestFit="1" customWidth="1"/>
    <col min="9" max="9" width="24" style="14" bestFit="1" customWidth="1"/>
    <col min="10" max="14" width="9.140625" style="14" customWidth="1"/>
    <col min="15" max="15" width="1.7109375" style="14" customWidth="1"/>
    <col min="16" max="27" width="9.140625" style="14" customWidth="1"/>
    <col min="28" max="28" width="1.42578125" style="14" customWidth="1"/>
    <col min="29" max="51" width="9.140625" style="14" customWidth="1"/>
    <col min="52" max="52" width="1.28515625" style="14" customWidth="1"/>
    <col min="53" max="73" width="9.140625" style="14" customWidth="1"/>
    <col min="74" max="74" width="1.28515625" style="14" customWidth="1"/>
    <col min="75" max="92" width="9.140625" style="14" customWidth="1"/>
    <col min="93" max="93" width="0.42578125" style="14" customWidth="1"/>
    <col min="94" max="94" width="1.140625" style="14" customWidth="1"/>
    <col min="95" max="117" width="9.140625" style="14" customWidth="1"/>
    <col min="118" max="118" width="1.7109375" style="14" customWidth="1"/>
    <col min="119" max="164" width="9.140625" style="14" customWidth="1"/>
    <col min="165" max="165" width="3.42578125" style="14" customWidth="1"/>
    <col min="166" max="188" width="9.140625" style="14" customWidth="1"/>
    <col min="189" max="189" width="2" style="14" customWidth="1"/>
    <col min="190" max="190" width="8" style="14" customWidth="1"/>
    <col min="191" max="195" width="9.140625" style="14" customWidth="1"/>
    <col min="196" max="196" width="8.7109375" style="14" customWidth="1"/>
    <col min="197" max="205" width="9.140625" style="14" customWidth="1"/>
    <col min="206" max="206" width="3.7109375" style="14" customWidth="1"/>
    <col min="207" max="208" width="9.140625" style="14" customWidth="1"/>
    <col min="209" max="209" width="2" style="14" customWidth="1"/>
    <col min="210" max="210" width="8" style="14" customWidth="1"/>
    <col min="211" max="215" width="9.140625" style="14" customWidth="1"/>
    <col min="216" max="216" width="8.7109375" style="14" customWidth="1"/>
    <col min="217" max="225" width="9.140625" style="14" customWidth="1"/>
    <col min="226" max="226" width="3.7109375" style="14" customWidth="1"/>
    <col min="227" max="228" width="9.140625" style="14" customWidth="1"/>
    <col min="229" max="229" width="2" style="14" customWidth="1"/>
    <col min="230" max="230" width="8" style="14" customWidth="1"/>
    <col min="231" max="235" width="9.140625" style="14" customWidth="1"/>
    <col min="236" max="236" width="8.7109375" style="14" customWidth="1"/>
    <col min="237" max="245" width="9.140625" style="14" customWidth="1"/>
    <col min="246" max="246" width="3.7109375" style="14" customWidth="1"/>
    <col min="247" max="247" width="9.140625" style="14" customWidth="1"/>
    <col min="248" max="254" width="0" style="14" hidden="1" customWidth="1"/>
    <col min="255" max="16384" width="9.140625" style="14" hidden="1"/>
  </cols>
  <sheetData>
    <row r="1" spans="1:7" ht="30" customHeight="1" x14ac:dyDescent="0.25">
      <c r="A1" s="222"/>
      <c r="B1" s="222"/>
      <c r="C1" s="222"/>
      <c r="D1" s="222"/>
      <c r="E1" s="222"/>
      <c r="F1" s="11"/>
    </row>
    <row r="2" spans="1:7" ht="30" customHeight="1" x14ac:dyDescent="0.25">
      <c r="A2" s="92"/>
      <c r="B2" s="92"/>
      <c r="C2" s="92"/>
      <c r="D2" s="92"/>
      <c r="E2" s="92"/>
      <c r="F2" s="11"/>
    </row>
    <row r="3" spans="1:7" ht="30" customHeight="1" x14ac:dyDescent="0.25">
      <c r="A3" s="92"/>
      <c r="B3" s="92"/>
      <c r="C3" s="92"/>
      <c r="D3" s="92"/>
      <c r="E3" s="92"/>
      <c r="F3" s="11"/>
    </row>
    <row r="4" spans="1:7" ht="30" customHeight="1" x14ac:dyDescent="0.25">
      <c r="A4" s="92"/>
      <c r="B4" s="92"/>
      <c r="C4" s="92"/>
      <c r="D4" s="92"/>
      <c r="E4" s="92"/>
      <c r="F4" s="11"/>
    </row>
    <row r="5" spans="1:7" ht="30" customHeight="1" x14ac:dyDescent="0.25">
      <c r="A5" s="92"/>
      <c r="B5" s="92"/>
      <c r="C5" s="92"/>
      <c r="D5" s="92"/>
      <c r="E5" s="92"/>
      <c r="F5" s="11"/>
    </row>
    <row r="6" spans="1:7" ht="30" customHeight="1" x14ac:dyDescent="0.25">
      <c r="A6" s="92"/>
      <c r="B6" s="92"/>
      <c r="C6" s="92"/>
      <c r="D6" s="92"/>
      <c r="E6" s="92"/>
      <c r="F6" s="11"/>
    </row>
    <row r="7" spans="1:7" ht="30" customHeight="1" x14ac:dyDescent="0.25">
      <c r="A7" s="92"/>
      <c r="B7" s="92"/>
      <c r="C7" s="92"/>
      <c r="D7" s="92"/>
      <c r="E7" s="92"/>
      <c r="F7" s="11"/>
    </row>
    <row r="8" spans="1:7" ht="30" customHeight="1" x14ac:dyDescent="0.25">
      <c r="A8" s="222"/>
      <c r="B8" s="222"/>
      <c r="C8" s="222"/>
      <c r="D8" s="222"/>
      <c r="E8" s="222"/>
      <c r="F8" s="11"/>
    </row>
    <row r="9" spans="1:7" ht="30" customHeight="1" x14ac:dyDescent="0.25">
      <c r="A9" s="243" t="s">
        <v>94</v>
      </c>
      <c r="B9" s="243"/>
      <c r="C9" s="243"/>
      <c r="D9" s="243"/>
      <c r="E9" s="243"/>
      <c r="F9" s="243"/>
    </row>
    <row r="10" spans="1:7" ht="30" customHeight="1" x14ac:dyDescent="0.25">
      <c r="A10" s="243" t="s">
        <v>1</v>
      </c>
      <c r="B10" s="243"/>
      <c r="C10" s="243"/>
      <c r="D10" s="243"/>
      <c r="E10" s="243"/>
      <c r="F10" s="243"/>
    </row>
    <row r="11" spans="1:7" ht="30" customHeight="1" x14ac:dyDescent="0.25"/>
    <row r="12" spans="1:7" s="11" customFormat="1" ht="30" customHeight="1" x14ac:dyDescent="0.25">
      <c r="A12" s="18" t="s">
        <v>87</v>
      </c>
      <c r="B12" s="19"/>
      <c r="C12" s="19"/>
      <c r="D12" s="19"/>
      <c r="E12" s="19"/>
      <c r="G12" s="91"/>
    </row>
    <row r="13" spans="1:7" s="11" customFormat="1" ht="30" customHeight="1" x14ac:dyDescent="0.25">
      <c r="A13" s="18" t="s">
        <v>88</v>
      </c>
      <c r="B13" s="19"/>
      <c r="C13" s="19"/>
      <c r="D13" s="19"/>
      <c r="E13" s="19"/>
      <c r="G13" s="91"/>
    </row>
    <row r="14" spans="1:7" s="11" customFormat="1" ht="30" customHeight="1" x14ac:dyDescent="0.25">
      <c r="A14" s="18" t="s">
        <v>89</v>
      </c>
      <c r="B14" s="19"/>
      <c r="C14" s="19"/>
      <c r="D14" s="19"/>
      <c r="E14" s="19"/>
      <c r="G14" s="91"/>
    </row>
    <row r="15" spans="1:7" s="11" customFormat="1" ht="30" customHeight="1" x14ac:dyDescent="0.25">
      <c r="A15" s="18" t="s">
        <v>90</v>
      </c>
      <c r="B15" s="19"/>
      <c r="C15" s="19"/>
      <c r="D15" s="19"/>
      <c r="E15" s="19"/>
      <c r="G15" s="91"/>
    </row>
    <row r="16" spans="1:7" s="11" customFormat="1" ht="30" customHeight="1" x14ac:dyDescent="0.25">
      <c r="A16" s="18" t="s">
        <v>91</v>
      </c>
      <c r="B16" s="19"/>
      <c r="C16" s="19"/>
      <c r="D16" s="19"/>
      <c r="E16" s="19"/>
      <c r="G16" s="91"/>
    </row>
    <row r="17" spans="1:8" s="11" customFormat="1" ht="30" customHeight="1" x14ac:dyDescent="0.25">
      <c r="A17" s="18" t="s">
        <v>259</v>
      </c>
      <c r="B17" s="19"/>
      <c r="C17" s="19"/>
      <c r="D17" s="19"/>
      <c r="E17" s="19"/>
      <c r="G17" s="91"/>
    </row>
    <row r="18" spans="1:8" s="11" customFormat="1" ht="30" customHeight="1" x14ac:dyDescent="0.25">
      <c r="A18" s="246" t="s">
        <v>105</v>
      </c>
      <c r="B18" s="246"/>
      <c r="C18" s="246"/>
      <c r="D18" s="246"/>
      <c r="E18" s="246"/>
      <c r="F18" s="246"/>
      <c r="G18" s="20"/>
      <c r="H18" s="13"/>
    </row>
    <row r="19" spans="1:8" s="11" customFormat="1" ht="30" customHeight="1" x14ac:dyDescent="0.25">
      <c r="A19" s="246"/>
      <c r="B19" s="246"/>
      <c r="C19" s="246"/>
      <c r="D19" s="246"/>
      <c r="E19" s="246"/>
      <c r="F19" s="246"/>
      <c r="G19" s="20"/>
      <c r="H19" s="13"/>
    </row>
    <row r="20" spans="1:8" s="11" customFormat="1" ht="50.25" customHeight="1" x14ac:dyDescent="0.25">
      <c r="A20" s="246"/>
      <c r="B20" s="246"/>
      <c r="C20" s="246"/>
      <c r="D20" s="246"/>
      <c r="E20" s="246"/>
      <c r="F20" s="246"/>
      <c r="G20" s="20"/>
      <c r="H20" s="13"/>
    </row>
    <row r="21" spans="1:8" s="11" customFormat="1" ht="30" customHeight="1" x14ac:dyDescent="0.25">
      <c r="A21" s="18" t="s">
        <v>102</v>
      </c>
      <c r="B21" s="19"/>
      <c r="C21" s="19"/>
      <c r="D21" s="19"/>
      <c r="E21" s="19"/>
      <c r="F21" s="2"/>
      <c r="G21" s="93"/>
    </row>
    <row r="22" spans="1:8" s="11" customFormat="1" ht="30" customHeight="1" x14ac:dyDescent="0.25">
      <c r="A22" s="18" t="s">
        <v>95</v>
      </c>
      <c r="B22" s="19"/>
      <c r="C22" s="19"/>
      <c r="D22" s="19"/>
      <c r="E22" s="19"/>
      <c r="F22" s="1"/>
      <c r="G22" s="91"/>
    </row>
    <row r="23" spans="1:8" ht="30" customHeight="1" thickBot="1" x14ac:dyDescent="0.3">
      <c r="A23" s="21"/>
      <c r="B23" s="22"/>
      <c r="C23" s="22"/>
      <c r="D23" s="22"/>
      <c r="E23" s="19"/>
    </row>
    <row r="24" spans="1:8" s="11" customFormat="1" ht="37.5" customHeight="1" thickBot="1" x14ac:dyDescent="0.3">
      <c r="A24" s="244" t="s">
        <v>2</v>
      </c>
      <c r="B24" s="245"/>
      <c r="C24" s="23" t="s">
        <v>3</v>
      </c>
      <c r="D24" s="23" t="s">
        <v>4</v>
      </c>
      <c r="E24" s="244" t="s">
        <v>5</v>
      </c>
      <c r="F24" s="245"/>
      <c r="G24" s="91"/>
    </row>
    <row r="25" spans="1:8" s="27" customFormat="1" ht="138" customHeight="1" thickBot="1" x14ac:dyDescent="0.3">
      <c r="A25" s="265" t="s">
        <v>108</v>
      </c>
      <c r="B25" s="266"/>
      <c r="C25" s="94">
        <v>44876</v>
      </c>
      <c r="D25" s="94">
        <v>45838</v>
      </c>
      <c r="E25" s="267">
        <v>600654</v>
      </c>
      <c r="F25" s="268"/>
      <c r="G25" s="95"/>
    </row>
    <row r="26" spans="1:8" s="27" customFormat="1" ht="138" customHeight="1" thickBot="1" x14ac:dyDescent="0.3">
      <c r="A26" s="265" t="s">
        <v>109</v>
      </c>
      <c r="B26" s="266"/>
      <c r="C26" s="94">
        <v>44923</v>
      </c>
      <c r="D26" s="94">
        <v>45838</v>
      </c>
      <c r="E26" s="267">
        <v>1356612.88</v>
      </c>
      <c r="F26" s="268"/>
      <c r="G26" s="95"/>
    </row>
    <row r="27" spans="1:8" s="27" customFormat="1" ht="262.5" customHeight="1" thickBot="1" x14ac:dyDescent="0.3">
      <c r="A27" s="265" t="s">
        <v>110</v>
      </c>
      <c r="B27" s="266"/>
      <c r="C27" s="94">
        <v>45244</v>
      </c>
      <c r="D27" s="94">
        <v>45838</v>
      </c>
      <c r="E27" s="267">
        <v>1290896.7</v>
      </c>
      <c r="F27" s="268"/>
      <c r="G27" s="95"/>
    </row>
    <row r="28" spans="1:8" s="27" customFormat="1" ht="196.5" customHeight="1" thickBot="1" x14ac:dyDescent="0.3">
      <c r="A28" s="265" t="s">
        <v>111</v>
      </c>
      <c r="B28" s="266"/>
      <c r="C28" s="94">
        <v>45264</v>
      </c>
      <c r="D28" s="94">
        <v>45838</v>
      </c>
      <c r="E28" s="267">
        <v>417996.84</v>
      </c>
      <c r="F28" s="268"/>
      <c r="G28" s="95"/>
    </row>
    <row r="29" spans="1:8" s="27" customFormat="1" ht="160.5" customHeight="1" thickBot="1" x14ac:dyDescent="0.3">
      <c r="A29" s="265" t="s">
        <v>106</v>
      </c>
      <c r="B29" s="266"/>
      <c r="C29" s="94">
        <v>45289</v>
      </c>
      <c r="D29" s="94">
        <v>45838</v>
      </c>
      <c r="E29" s="249">
        <v>88807856.159999996</v>
      </c>
      <c r="F29" s="250"/>
      <c r="G29" s="95"/>
    </row>
    <row r="30" spans="1:8" s="27" customFormat="1" ht="186" customHeight="1" thickBot="1" x14ac:dyDescent="0.3">
      <c r="A30" s="265" t="s">
        <v>107</v>
      </c>
      <c r="B30" s="266"/>
      <c r="C30" s="94">
        <v>45383</v>
      </c>
      <c r="D30" s="94">
        <v>45838</v>
      </c>
      <c r="E30" s="249">
        <v>-193775</v>
      </c>
      <c r="F30" s="250"/>
      <c r="G30" s="95"/>
    </row>
    <row r="31" spans="1:8" s="27" customFormat="1" ht="261" customHeight="1" thickBot="1" x14ac:dyDescent="0.3">
      <c r="A31" s="265" t="s">
        <v>257</v>
      </c>
      <c r="B31" s="266"/>
      <c r="C31" s="94">
        <v>45505</v>
      </c>
      <c r="D31" s="94">
        <v>45838</v>
      </c>
      <c r="E31" s="249">
        <v>2269460.44</v>
      </c>
      <c r="F31" s="250"/>
      <c r="G31" s="95"/>
    </row>
    <row r="32" spans="1:8" s="27" customFormat="1" ht="163.5" customHeight="1" thickBot="1" x14ac:dyDescent="0.3">
      <c r="A32" s="265" t="s">
        <v>258</v>
      </c>
      <c r="B32" s="266"/>
      <c r="C32" s="94">
        <v>45657</v>
      </c>
      <c r="D32" s="94">
        <v>45838</v>
      </c>
      <c r="E32" s="249">
        <v>600000</v>
      </c>
      <c r="F32" s="250"/>
      <c r="G32" s="95"/>
    </row>
    <row r="33" spans="1:8" s="11" customFormat="1" ht="60" customHeight="1" thickBot="1" x14ac:dyDescent="0.3">
      <c r="A33" s="244" t="s">
        <v>6</v>
      </c>
      <c r="B33" s="255"/>
      <c r="C33" s="255"/>
      <c r="D33" s="255"/>
      <c r="E33" s="255"/>
      <c r="F33" s="245"/>
      <c r="G33" s="91"/>
    </row>
    <row r="34" spans="1:8" s="11" customFormat="1" ht="101.25" customHeight="1" thickBot="1" x14ac:dyDescent="0.3">
      <c r="A34" s="28" t="s">
        <v>83</v>
      </c>
      <c r="B34" s="28" t="s">
        <v>7</v>
      </c>
      <c r="C34" s="23" t="s">
        <v>8</v>
      </c>
      <c r="D34" s="28" t="s">
        <v>9</v>
      </c>
      <c r="E34" s="264" t="s">
        <v>10</v>
      </c>
      <c r="F34" s="264"/>
      <c r="G34" s="91"/>
    </row>
    <row r="35" spans="1:8" s="11" customFormat="1" ht="47.25" customHeight="1" thickBot="1" x14ac:dyDescent="0.3">
      <c r="A35" s="96" t="s">
        <v>113</v>
      </c>
      <c r="B35" s="97">
        <v>7400654.6799999997</v>
      </c>
      <c r="C35" s="98">
        <v>45296</v>
      </c>
      <c r="D35" s="99" t="s">
        <v>114</v>
      </c>
      <c r="E35" s="223">
        <v>7400654.6799999997</v>
      </c>
      <c r="F35" s="224"/>
      <c r="G35" s="60"/>
    </row>
    <row r="36" spans="1:8" s="11" customFormat="1" ht="47.25" customHeight="1" thickBot="1" x14ac:dyDescent="0.3">
      <c r="A36" s="177" t="s">
        <v>128</v>
      </c>
      <c r="B36" s="178">
        <v>7400654.6799999997</v>
      </c>
      <c r="C36" s="98">
        <v>45328</v>
      </c>
      <c r="D36" s="99" t="s">
        <v>129</v>
      </c>
      <c r="E36" s="223">
        <v>7400654.6799999997</v>
      </c>
      <c r="F36" s="224"/>
      <c r="G36" s="60"/>
    </row>
    <row r="37" spans="1:8" s="11" customFormat="1" ht="47.25" customHeight="1" thickBot="1" x14ac:dyDescent="0.3">
      <c r="A37" s="182" t="s">
        <v>144</v>
      </c>
      <c r="B37" s="181">
        <v>7400654.6799999997</v>
      </c>
      <c r="C37" s="98">
        <v>45357</v>
      </c>
      <c r="D37" s="99" t="s">
        <v>145</v>
      </c>
      <c r="E37" s="223">
        <v>7400654.6799999997</v>
      </c>
      <c r="F37" s="224"/>
      <c r="G37" s="60"/>
    </row>
    <row r="38" spans="1:8" s="11" customFormat="1" ht="47.25" customHeight="1" thickBot="1" x14ac:dyDescent="0.3">
      <c r="A38" s="189" t="s">
        <v>159</v>
      </c>
      <c r="B38" s="186">
        <v>7400654.6799999997</v>
      </c>
      <c r="C38" s="98">
        <v>45387</v>
      </c>
      <c r="D38" s="99" t="s">
        <v>160</v>
      </c>
      <c r="E38" s="223">
        <v>7206879.6799999997</v>
      </c>
      <c r="F38" s="224"/>
      <c r="G38" s="60"/>
    </row>
    <row r="39" spans="1:8" s="11" customFormat="1" ht="47.25" customHeight="1" thickBot="1" x14ac:dyDescent="0.3">
      <c r="A39" s="193" t="s">
        <v>168</v>
      </c>
      <c r="B39" s="190">
        <v>7400654.6799999997</v>
      </c>
      <c r="C39" s="98">
        <v>45419</v>
      </c>
      <c r="D39" s="99" t="s">
        <v>169</v>
      </c>
      <c r="E39" s="223">
        <v>7400654.6799999997</v>
      </c>
      <c r="F39" s="224"/>
      <c r="G39" s="60"/>
    </row>
    <row r="40" spans="1:8" s="11" customFormat="1" ht="47.25" customHeight="1" thickBot="1" x14ac:dyDescent="0.3">
      <c r="A40" s="197" t="s">
        <v>179</v>
      </c>
      <c r="B40" s="194">
        <v>7400654.6799999997</v>
      </c>
      <c r="C40" s="98">
        <v>45449</v>
      </c>
      <c r="D40" s="99" t="s">
        <v>180</v>
      </c>
      <c r="E40" s="223">
        <v>7400654.6799999997</v>
      </c>
      <c r="F40" s="224"/>
      <c r="G40" s="60"/>
    </row>
    <row r="41" spans="1:8" s="11" customFormat="1" ht="47.25" customHeight="1" thickBot="1" x14ac:dyDescent="0.3">
      <c r="A41" s="201" t="s">
        <v>194</v>
      </c>
      <c r="B41" s="198">
        <v>7400654.6799999997</v>
      </c>
      <c r="C41" s="98">
        <v>45478</v>
      </c>
      <c r="D41" s="99" t="s">
        <v>195</v>
      </c>
      <c r="E41" s="223">
        <v>7400654.6799999997</v>
      </c>
      <c r="F41" s="224"/>
      <c r="G41" s="60"/>
    </row>
    <row r="42" spans="1:8" s="11" customFormat="1" ht="47.25" customHeight="1" thickBot="1" x14ac:dyDescent="0.3">
      <c r="A42" s="205" t="s">
        <v>205</v>
      </c>
      <c r="B42" s="202">
        <v>7400654.6799999997</v>
      </c>
      <c r="C42" s="98">
        <v>45510</v>
      </c>
      <c r="D42" s="99" t="s">
        <v>206</v>
      </c>
      <c r="E42" s="223">
        <v>7400654.6799999997</v>
      </c>
      <c r="F42" s="224"/>
      <c r="G42" s="60"/>
    </row>
    <row r="43" spans="1:8" s="11" customFormat="1" ht="47.25" customHeight="1" thickBot="1" x14ac:dyDescent="0.3">
      <c r="A43" s="209" t="s">
        <v>212</v>
      </c>
      <c r="B43" s="206">
        <v>7400654.6799999997</v>
      </c>
      <c r="C43" s="98">
        <v>45541</v>
      </c>
      <c r="D43" s="99" t="s">
        <v>213</v>
      </c>
      <c r="E43" s="223">
        <f>7400654.68</f>
        <v>7400654.6799999997</v>
      </c>
      <c r="F43" s="224"/>
      <c r="G43" s="60"/>
    </row>
    <row r="44" spans="1:8" s="11" customFormat="1" ht="47.25" customHeight="1" thickBot="1" x14ac:dyDescent="0.3">
      <c r="A44" s="213" t="s">
        <v>221</v>
      </c>
      <c r="B44" s="210">
        <v>7400654.6799999997</v>
      </c>
      <c r="C44" s="98">
        <v>45569</v>
      </c>
      <c r="D44" s="99" t="s">
        <v>222</v>
      </c>
      <c r="E44" s="223">
        <f>7400654.68</f>
        <v>7400654.6799999997</v>
      </c>
      <c r="F44" s="224"/>
      <c r="G44" s="60"/>
    </row>
    <row r="45" spans="1:8" s="11" customFormat="1" ht="47.25" customHeight="1" thickBot="1" x14ac:dyDescent="0.3">
      <c r="A45" s="216" t="s">
        <v>230</v>
      </c>
      <c r="B45" s="214">
        <v>7400654.6799999997</v>
      </c>
      <c r="C45" s="98">
        <v>45603</v>
      </c>
      <c r="D45" s="99" t="s">
        <v>231</v>
      </c>
      <c r="E45" s="223">
        <f>7400654.68</f>
        <v>7400654.6799999997</v>
      </c>
      <c r="F45" s="224"/>
      <c r="G45" s="60"/>
    </row>
    <row r="46" spans="1:8" s="11" customFormat="1" ht="47.25" customHeight="1" thickBot="1" x14ac:dyDescent="0.3">
      <c r="A46" s="218" t="s">
        <v>242</v>
      </c>
      <c r="B46" s="217">
        <v>7400654.6799999997</v>
      </c>
      <c r="C46" s="98">
        <v>45632</v>
      </c>
      <c r="D46" s="99" t="s">
        <v>243</v>
      </c>
      <c r="E46" s="223">
        <f>7400654.68</f>
        <v>7400654.6799999997</v>
      </c>
      <c r="F46" s="224"/>
      <c r="G46" s="60"/>
    </row>
    <row r="47" spans="1:8" s="11" customFormat="1" ht="38.1" customHeight="1" thickBot="1" x14ac:dyDescent="0.3">
      <c r="A47" s="226" t="s">
        <v>84</v>
      </c>
      <c r="B47" s="226"/>
      <c r="C47" s="226"/>
      <c r="D47" s="226"/>
      <c r="E47" s="239">
        <f>5563352.48+36241.3+1136892.6+1298841.6+418158.91</f>
        <v>8453486.8900000006</v>
      </c>
      <c r="F47" s="240"/>
      <c r="G47" s="100"/>
      <c r="H47" s="101"/>
    </row>
    <row r="48" spans="1:8" s="11" customFormat="1" ht="37.5" customHeight="1" thickBot="1" x14ac:dyDescent="0.3">
      <c r="A48" s="226" t="s">
        <v>85</v>
      </c>
      <c r="B48" s="226"/>
      <c r="C48" s="226"/>
      <c r="D48" s="226"/>
      <c r="E48" s="225">
        <f>SUM(E35:F46)</f>
        <v>88614081.159999996</v>
      </c>
      <c r="F48" s="225"/>
      <c r="G48" s="102"/>
    </row>
    <row r="49" spans="1:8" s="11" customFormat="1" ht="37.5" customHeight="1" thickBot="1" x14ac:dyDescent="0.3">
      <c r="A49" s="236" t="s">
        <v>11</v>
      </c>
      <c r="B49" s="237"/>
      <c r="C49" s="237"/>
      <c r="D49" s="238"/>
      <c r="E49" s="225">
        <f>43521.37+43118.18+46091.78+51222.09+52342.86+53443.28+61092.02+62350.31+61807.12+71421.54+66195.91+64344.04+3471.86+45128.92+55993.31+18088.64</f>
        <v>799633.2300000001</v>
      </c>
      <c r="F49" s="225"/>
      <c r="G49" s="102"/>
      <c r="H49" s="32"/>
    </row>
    <row r="50" spans="1:8" s="11" customFormat="1" ht="38.1" customHeight="1" thickBot="1" x14ac:dyDescent="0.3">
      <c r="A50" s="226" t="s">
        <v>12</v>
      </c>
      <c r="B50" s="226"/>
      <c r="C50" s="226"/>
      <c r="D50" s="226"/>
      <c r="E50" s="225">
        <f>3752.12+0.01</f>
        <v>3752.13</v>
      </c>
      <c r="F50" s="225"/>
      <c r="G50" s="91"/>
    </row>
    <row r="51" spans="1:8" s="11" customFormat="1" ht="38.1" customHeight="1" thickBot="1" x14ac:dyDescent="0.3">
      <c r="A51" s="226" t="s">
        <v>13</v>
      </c>
      <c r="B51" s="226"/>
      <c r="C51" s="226"/>
      <c r="D51" s="226"/>
      <c r="E51" s="262">
        <f>SUM(E47:F50)</f>
        <v>97870953.409999996</v>
      </c>
      <c r="F51" s="262"/>
      <c r="G51" s="91"/>
    </row>
    <row r="52" spans="1:8" s="11" customFormat="1" ht="38.1" customHeight="1" thickBot="1" x14ac:dyDescent="0.3">
      <c r="A52" s="263"/>
      <c r="B52" s="263"/>
      <c r="C52" s="263"/>
      <c r="D52" s="263"/>
      <c r="E52" s="263"/>
      <c r="F52" s="263"/>
      <c r="G52" s="91"/>
    </row>
    <row r="53" spans="1:8" s="11" customFormat="1" ht="38.1" customHeight="1" thickBot="1" x14ac:dyDescent="0.3">
      <c r="A53" s="226" t="s">
        <v>14</v>
      </c>
      <c r="B53" s="226"/>
      <c r="C53" s="226"/>
      <c r="D53" s="226"/>
      <c r="E53" s="225">
        <v>0</v>
      </c>
      <c r="F53" s="225"/>
      <c r="G53" s="91"/>
    </row>
    <row r="54" spans="1:8" s="11" customFormat="1" ht="38.1" customHeight="1" thickBot="1" x14ac:dyDescent="0.3">
      <c r="A54" s="226" t="s">
        <v>15</v>
      </c>
      <c r="B54" s="226"/>
      <c r="C54" s="226"/>
      <c r="D54" s="226"/>
      <c r="E54" s="256">
        <f>E51+E53</f>
        <v>97870953.409999996</v>
      </c>
      <c r="F54" s="256"/>
      <c r="G54" s="91"/>
    </row>
    <row r="55" spans="1:8" ht="30" customHeight="1" x14ac:dyDescent="0.25">
      <c r="A55" s="34" t="s">
        <v>16</v>
      </c>
      <c r="B55" s="35"/>
      <c r="C55" s="35"/>
      <c r="D55" s="35"/>
      <c r="E55" s="36"/>
    </row>
    <row r="56" spans="1:8" ht="30" customHeight="1" x14ac:dyDescent="0.25">
      <c r="A56" s="34" t="s">
        <v>17</v>
      </c>
      <c r="B56" s="35"/>
      <c r="C56" s="35"/>
      <c r="D56" s="37"/>
    </row>
    <row r="57" spans="1:8" ht="30" customHeight="1" x14ac:dyDescent="0.25">
      <c r="A57" s="257" t="s">
        <v>86</v>
      </c>
      <c r="B57" s="257"/>
      <c r="C57" s="257"/>
      <c r="D57" s="103"/>
    </row>
    <row r="58" spans="1:8" ht="30" customHeight="1" x14ac:dyDescent="0.25">
      <c r="A58" s="38"/>
      <c r="B58" s="37"/>
      <c r="C58" s="37"/>
      <c r="D58" s="37"/>
      <c r="F58" s="11"/>
    </row>
    <row r="59" spans="1:8" ht="30" customHeight="1" x14ac:dyDescent="0.25">
      <c r="A59" s="39"/>
      <c r="B59" s="39"/>
      <c r="C59" s="39"/>
      <c r="D59" s="39"/>
      <c r="E59" s="39"/>
      <c r="F59" s="39"/>
    </row>
    <row r="60" spans="1:8" ht="30" customHeight="1" x14ac:dyDescent="0.25">
      <c r="A60" s="39"/>
      <c r="B60" s="39"/>
      <c r="C60" s="39"/>
      <c r="D60" s="39"/>
      <c r="E60" s="39"/>
      <c r="F60" s="39"/>
    </row>
    <row r="61" spans="1:8" ht="30" customHeight="1" x14ac:dyDescent="0.25">
      <c r="A61" s="39"/>
      <c r="B61" s="39"/>
      <c r="C61" s="39"/>
      <c r="D61" s="39"/>
      <c r="E61" s="39"/>
      <c r="F61" s="39"/>
    </row>
    <row r="62" spans="1:8" ht="30" customHeight="1" x14ac:dyDescent="0.25">
      <c r="A62" s="39"/>
      <c r="B62" s="39"/>
      <c r="C62" s="39"/>
      <c r="D62" s="39"/>
      <c r="E62" s="39"/>
      <c r="F62" s="39"/>
    </row>
    <row r="63" spans="1:8" ht="30" customHeight="1" x14ac:dyDescent="0.25">
      <c r="A63" s="39"/>
      <c r="B63" s="39"/>
      <c r="C63" s="39"/>
      <c r="D63" s="39"/>
      <c r="E63" s="39"/>
      <c r="F63" s="39"/>
    </row>
    <row r="64" spans="1:8" ht="30" customHeight="1" x14ac:dyDescent="0.25">
      <c r="A64" s="39"/>
      <c r="B64" s="39"/>
      <c r="C64" s="39"/>
      <c r="D64" s="39"/>
      <c r="E64" s="39"/>
      <c r="F64" s="39"/>
    </row>
    <row r="65" spans="1:7" ht="30" customHeight="1" x14ac:dyDescent="0.25">
      <c r="A65" s="39"/>
      <c r="B65" s="39"/>
      <c r="C65" s="39"/>
      <c r="D65" s="39"/>
      <c r="E65" s="39"/>
      <c r="F65" s="39"/>
    </row>
    <row r="66" spans="1:7" ht="30" customHeight="1" x14ac:dyDescent="0.25">
      <c r="A66" s="39"/>
      <c r="B66" s="39"/>
      <c r="C66" s="39"/>
      <c r="D66" s="39"/>
      <c r="E66" s="39"/>
      <c r="F66" s="39"/>
    </row>
    <row r="67" spans="1:7" ht="30" customHeight="1" x14ac:dyDescent="0.25">
      <c r="A67" s="39"/>
      <c r="B67" s="39"/>
      <c r="C67" s="39"/>
      <c r="D67" s="39"/>
      <c r="E67" s="39"/>
      <c r="F67" s="39"/>
    </row>
    <row r="68" spans="1:7" ht="30" customHeight="1" x14ac:dyDescent="0.25">
      <c r="A68" s="39"/>
      <c r="B68" s="39"/>
      <c r="C68" s="39"/>
      <c r="D68" s="39"/>
      <c r="E68" s="39"/>
      <c r="F68" s="39"/>
    </row>
    <row r="69" spans="1:7" ht="30" customHeight="1" x14ac:dyDescent="0.25">
      <c r="A69" s="39"/>
      <c r="B69" s="39"/>
      <c r="C69" s="39"/>
      <c r="D69" s="39"/>
      <c r="E69" s="39"/>
      <c r="F69" s="39"/>
    </row>
    <row r="70" spans="1:7" ht="30" customHeight="1" x14ac:dyDescent="0.25">
      <c r="A70" s="39"/>
      <c r="B70" s="39"/>
      <c r="C70" s="39"/>
      <c r="D70" s="39"/>
      <c r="E70" s="39"/>
      <c r="F70" s="39"/>
    </row>
    <row r="71" spans="1:7" ht="30" customHeight="1" x14ac:dyDescent="0.25">
      <c r="A71" s="39"/>
      <c r="B71" s="39"/>
      <c r="C71" s="39"/>
      <c r="D71" s="39"/>
      <c r="E71" s="39"/>
      <c r="F71" s="39"/>
    </row>
    <row r="72" spans="1:7" ht="30" customHeight="1" x14ac:dyDescent="0.25">
      <c r="A72" s="39"/>
      <c r="B72" s="39"/>
      <c r="C72" s="39"/>
      <c r="D72" s="39"/>
      <c r="E72" s="39"/>
      <c r="F72" s="39"/>
    </row>
    <row r="73" spans="1:7" ht="30" customHeight="1" x14ac:dyDescent="0.25">
      <c r="A73" s="258" t="s">
        <v>104</v>
      </c>
      <c r="B73" s="258"/>
      <c r="C73" s="258"/>
      <c r="D73" s="258"/>
      <c r="E73" s="258"/>
      <c r="F73" s="258"/>
    </row>
    <row r="74" spans="1:7" ht="30" customHeight="1" x14ac:dyDescent="0.25">
      <c r="A74" s="258"/>
      <c r="B74" s="258"/>
      <c r="C74" s="258"/>
      <c r="D74" s="258"/>
      <c r="E74" s="258"/>
      <c r="F74" s="258"/>
    </row>
    <row r="75" spans="1:7" ht="30" customHeight="1" x14ac:dyDescent="0.25">
      <c r="A75" s="39"/>
      <c r="B75" s="39"/>
      <c r="C75" s="39"/>
      <c r="D75" s="39"/>
      <c r="E75" s="39"/>
      <c r="F75" s="39"/>
    </row>
    <row r="76" spans="1:7" ht="30" customHeight="1" x14ac:dyDescent="0.25">
      <c r="A76" s="39"/>
      <c r="B76" s="39"/>
      <c r="C76" s="39"/>
      <c r="D76" s="39"/>
      <c r="E76" s="39"/>
      <c r="F76" s="39"/>
    </row>
    <row r="77" spans="1:7" ht="30" customHeight="1" x14ac:dyDescent="0.25">
      <c r="A77" s="39"/>
      <c r="B77" s="39"/>
      <c r="C77" s="39"/>
      <c r="D77" s="39"/>
      <c r="E77" s="39"/>
      <c r="F77" s="39"/>
    </row>
    <row r="78" spans="1:7" ht="30" customHeight="1" thickBot="1" x14ac:dyDescent="0.3">
      <c r="A78" s="39"/>
      <c r="B78" s="39"/>
      <c r="C78" s="39"/>
      <c r="D78" s="39"/>
      <c r="E78" s="39"/>
      <c r="F78" s="39"/>
    </row>
    <row r="79" spans="1:7" s="11" customFormat="1" ht="37.5" customHeight="1" thickBot="1" x14ac:dyDescent="0.3">
      <c r="A79" s="259" t="s">
        <v>18</v>
      </c>
      <c r="B79" s="260"/>
      <c r="C79" s="260"/>
      <c r="D79" s="260"/>
      <c r="E79" s="260"/>
      <c r="F79" s="261"/>
      <c r="G79" s="91"/>
    </row>
    <row r="80" spans="1:7" s="11" customFormat="1" ht="37.5" customHeight="1" thickBot="1" x14ac:dyDescent="0.3">
      <c r="A80" s="40" t="s">
        <v>96</v>
      </c>
      <c r="B80" s="41"/>
      <c r="C80" s="41"/>
      <c r="D80" s="41"/>
      <c r="E80" s="41"/>
      <c r="F80" s="3"/>
      <c r="G80" s="91"/>
    </row>
    <row r="81" spans="1:9" s="11" customFormat="1" ht="33" customHeight="1" x14ac:dyDescent="0.25">
      <c r="A81" s="42"/>
      <c r="B81" s="43"/>
      <c r="C81" s="44" t="s">
        <v>19</v>
      </c>
      <c r="D81" s="44" t="s">
        <v>19</v>
      </c>
      <c r="E81" s="44" t="s">
        <v>20</v>
      </c>
      <c r="F81" s="44" t="s">
        <v>19</v>
      </c>
      <c r="G81" s="91"/>
    </row>
    <row r="82" spans="1:9" s="11" customFormat="1" ht="33" customHeight="1" x14ac:dyDescent="0.25">
      <c r="A82" s="44" t="s">
        <v>21</v>
      </c>
      <c r="B82" s="45" t="s">
        <v>19</v>
      </c>
      <c r="C82" s="44" t="s">
        <v>22</v>
      </c>
      <c r="D82" s="44" t="s">
        <v>22</v>
      </c>
      <c r="E82" s="44" t="s">
        <v>19</v>
      </c>
      <c r="F82" s="44" t="s">
        <v>22</v>
      </c>
      <c r="G82" s="91"/>
    </row>
    <row r="83" spans="1:9" s="11" customFormat="1" ht="33" customHeight="1" x14ac:dyDescent="0.25">
      <c r="A83" s="44" t="s">
        <v>23</v>
      </c>
      <c r="B83" s="45" t="s">
        <v>22</v>
      </c>
      <c r="C83" s="44" t="s">
        <v>24</v>
      </c>
      <c r="D83" s="44" t="s">
        <v>25</v>
      </c>
      <c r="E83" s="44" t="s">
        <v>26</v>
      </c>
      <c r="F83" s="44" t="s">
        <v>27</v>
      </c>
      <c r="G83" s="91"/>
    </row>
    <row r="84" spans="1:9" s="11" customFormat="1" ht="33" customHeight="1" x14ac:dyDescent="0.25">
      <c r="A84" s="44" t="s">
        <v>28</v>
      </c>
      <c r="B84" s="45" t="s">
        <v>29</v>
      </c>
      <c r="C84" s="44" t="s">
        <v>30</v>
      </c>
      <c r="D84" s="44" t="s">
        <v>31</v>
      </c>
      <c r="E84" s="44" t="s">
        <v>29</v>
      </c>
      <c r="F84" s="44" t="s">
        <v>32</v>
      </c>
      <c r="G84" s="91"/>
    </row>
    <row r="85" spans="1:9" s="11" customFormat="1" ht="33" customHeight="1" x14ac:dyDescent="0.25">
      <c r="A85" s="42"/>
      <c r="B85" s="45" t="s">
        <v>33</v>
      </c>
      <c r="C85" s="44" t="s">
        <v>34</v>
      </c>
      <c r="D85" s="44" t="s">
        <v>33</v>
      </c>
      <c r="E85" s="44" t="s">
        <v>35</v>
      </c>
      <c r="F85" s="44" t="s">
        <v>36</v>
      </c>
      <c r="G85" s="91"/>
    </row>
    <row r="86" spans="1:9" s="11" customFormat="1" ht="33" customHeight="1" x14ac:dyDescent="0.25">
      <c r="A86" s="42"/>
      <c r="B86" s="46"/>
      <c r="C86" s="44" t="s">
        <v>33</v>
      </c>
      <c r="D86" s="44" t="s">
        <v>37</v>
      </c>
      <c r="E86" s="44" t="s">
        <v>38</v>
      </c>
      <c r="F86" s="44" t="s">
        <v>39</v>
      </c>
      <c r="G86" s="91"/>
    </row>
    <row r="87" spans="1:9" s="11" customFormat="1" ht="33" customHeight="1" thickBot="1" x14ac:dyDescent="0.3">
      <c r="A87" s="47"/>
      <c r="B87" s="48"/>
      <c r="C87" s="49" t="s">
        <v>40</v>
      </c>
      <c r="D87" s="50"/>
      <c r="E87" s="51" t="s">
        <v>41</v>
      </c>
      <c r="F87" s="50"/>
      <c r="G87" s="91"/>
    </row>
    <row r="88" spans="1:9" s="11" customFormat="1" ht="47.25" customHeight="1" thickBot="1" x14ac:dyDescent="0.3">
      <c r="A88" s="52" t="s">
        <v>42</v>
      </c>
      <c r="B88" s="53">
        <f t="shared" ref="B88:B103" si="0">D88+F88</f>
        <v>86610641.120000005</v>
      </c>
      <c r="C88" s="54">
        <f>5619934.22+338.2+159.6</f>
        <v>5620432.0199999996</v>
      </c>
      <c r="D88" s="54">
        <f>1560705.89+7115847.97+6649674.55+6213120.11+6818816.16+6855497.92+6487915.57+7053829.52+6333518.74+7073270.12+9311414.99+9139618.01</f>
        <v>80613229.549999997</v>
      </c>
      <c r="E88" s="54">
        <f t="shared" ref="E88:E103" si="1">C88+D88</f>
        <v>86233661.569999993</v>
      </c>
      <c r="F88" s="55">
        <f>5997411.57</f>
        <v>5997411.5700000003</v>
      </c>
      <c r="G88" s="60"/>
      <c r="H88" s="162"/>
      <c r="I88" s="32"/>
    </row>
    <row r="89" spans="1:9" s="11" customFormat="1" ht="47.25" customHeight="1" thickBot="1" x14ac:dyDescent="0.3">
      <c r="A89" s="52" t="s">
        <v>43</v>
      </c>
      <c r="B89" s="53">
        <f t="shared" si="0"/>
        <v>0</v>
      </c>
      <c r="C89" s="54">
        <v>0</v>
      </c>
      <c r="D89" s="54">
        <v>0</v>
      </c>
      <c r="E89" s="54">
        <f t="shared" si="1"/>
        <v>0</v>
      </c>
      <c r="F89" s="55">
        <v>0</v>
      </c>
      <c r="G89" s="60"/>
      <c r="H89" s="162"/>
      <c r="I89" s="32"/>
    </row>
    <row r="90" spans="1:9" s="11" customFormat="1" ht="47.25" customHeight="1" thickBot="1" x14ac:dyDescent="0.3">
      <c r="A90" s="52" t="s">
        <v>44</v>
      </c>
      <c r="B90" s="53">
        <f t="shared" si="0"/>
        <v>445736.42000000004</v>
      </c>
      <c r="C90" s="54">
        <v>0</v>
      </c>
      <c r="D90" s="54">
        <f>214925.13+230811.29</f>
        <v>445736.42000000004</v>
      </c>
      <c r="E90" s="54">
        <f t="shared" si="1"/>
        <v>445736.42000000004</v>
      </c>
      <c r="F90" s="55">
        <v>0</v>
      </c>
      <c r="G90" s="60"/>
      <c r="H90" s="162"/>
      <c r="I90" s="32"/>
    </row>
    <row r="91" spans="1:9" s="11" customFormat="1" ht="53.25" customHeight="1" thickBot="1" x14ac:dyDescent="0.3">
      <c r="A91" s="56" t="s">
        <v>45</v>
      </c>
      <c r="B91" s="53">
        <f t="shared" si="0"/>
        <v>747261.65</v>
      </c>
      <c r="C91" s="54">
        <f>73892</f>
        <v>73892</v>
      </c>
      <c r="D91" s="54">
        <f>633646.73+113614.92</f>
        <v>747261.65</v>
      </c>
      <c r="E91" s="54">
        <f t="shared" si="1"/>
        <v>821153.65</v>
      </c>
      <c r="F91" s="55">
        <v>0</v>
      </c>
      <c r="G91" s="60"/>
      <c r="H91" s="162"/>
      <c r="I91" s="32"/>
    </row>
    <row r="92" spans="1:9" s="11" customFormat="1" ht="47.25" customHeight="1" thickBot="1" x14ac:dyDescent="0.3">
      <c r="A92" s="52" t="s">
        <v>46</v>
      </c>
      <c r="B92" s="53">
        <f t="shared" si="0"/>
        <v>0</v>
      </c>
      <c r="C92" s="54">
        <v>0</v>
      </c>
      <c r="D92" s="54">
        <v>0</v>
      </c>
      <c r="E92" s="54">
        <f t="shared" si="1"/>
        <v>0</v>
      </c>
      <c r="F92" s="55">
        <v>0</v>
      </c>
      <c r="G92" s="60"/>
      <c r="H92" s="162"/>
      <c r="I92" s="32"/>
    </row>
    <row r="93" spans="1:9" s="11" customFormat="1" ht="54" customHeight="1" thickBot="1" x14ac:dyDescent="0.3">
      <c r="A93" s="56" t="s">
        <v>47</v>
      </c>
      <c r="B93" s="53">
        <f t="shared" si="0"/>
        <v>1727.75</v>
      </c>
      <c r="C93" s="54">
        <v>0</v>
      </c>
      <c r="D93" s="54">
        <f>1727.75</f>
        <v>1727.75</v>
      </c>
      <c r="E93" s="54">
        <f t="shared" si="1"/>
        <v>1727.75</v>
      </c>
      <c r="F93" s="55">
        <v>0</v>
      </c>
      <c r="G93" s="60"/>
      <c r="H93" s="162"/>
      <c r="I93" s="32"/>
    </row>
    <row r="94" spans="1:9" s="11" customFormat="1" ht="47.25" customHeight="1" thickBot="1" x14ac:dyDescent="0.3">
      <c r="A94" s="52" t="s">
        <v>48</v>
      </c>
      <c r="B94" s="53">
        <f t="shared" si="0"/>
        <v>522464.64</v>
      </c>
      <c r="C94" s="54">
        <v>0</v>
      </c>
      <c r="D94" s="54">
        <f>430643.3+91821.34</f>
        <v>522464.64</v>
      </c>
      <c r="E94" s="54">
        <f t="shared" si="1"/>
        <v>522464.64</v>
      </c>
      <c r="F94" s="55">
        <v>0</v>
      </c>
      <c r="G94" s="60"/>
      <c r="H94" s="162"/>
      <c r="I94" s="32"/>
    </row>
    <row r="95" spans="1:9" s="11" customFormat="1" ht="55.5" customHeight="1" thickBot="1" x14ac:dyDescent="0.3">
      <c r="A95" s="56" t="s">
        <v>49</v>
      </c>
      <c r="B95" s="53">
        <f t="shared" si="0"/>
        <v>0</v>
      </c>
      <c r="C95" s="54">
        <v>308.77</v>
      </c>
      <c r="D95" s="54">
        <v>0</v>
      </c>
      <c r="E95" s="54">
        <f t="shared" si="1"/>
        <v>308.77</v>
      </c>
      <c r="F95" s="55">
        <v>0</v>
      </c>
      <c r="G95" s="60"/>
      <c r="H95" s="162"/>
      <c r="I95" s="32"/>
    </row>
    <row r="96" spans="1:9" s="11" customFormat="1" ht="47.25" customHeight="1" thickBot="1" x14ac:dyDescent="0.3">
      <c r="A96" s="52" t="s">
        <v>50</v>
      </c>
      <c r="B96" s="53">
        <f t="shared" si="0"/>
        <v>0</v>
      </c>
      <c r="C96" s="54">
        <v>0</v>
      </c>
      <c r="D96" s="54">
        <v>0</v>
      </c>
      <c r="E96" s="54">
        <f t="shared" si="1"/>
        <v>0</v>
      </c>
      <c r="F96" s="55">
        <v>0</v>
      </c>
      <c r="G96" s="176"/>
      <c r="H96" s="162"/>
      <c r="I96" s="32"/>
    </row>
    <row r="97" spans="1:9" s="11" customFormat="1" ht="47.25" customHeight="1" thickBot="1" x14ac:dyDescent="0.3">
      <c r="A97" s="52" t="s">
        <v>51</v>
      </c>
      <c r="B97" s="53">
        <f t="shared" si="0"/>
        <v>0</v>
      </c>
      <c r="C97" s="54">
        <v>0</v>
      </c>
      <c r="D97" s="54">
        <v>0</v>
      </c>
      <c r="E97" s="54">
        <f t="shared" si="1"/>
        <v>0</v>
      </c>
      <c r="F97" s="55">
        <v>0</v>
      </c>
      <c r="G97" s="60"/>
      <c r="H97" s="162"/>
      <c r="I97" s="32"/>
    </row>
    <row r="98" spans="1:9" s="11" customFormat="1" ht="47.25" customHeight="1" thickBot="1" x14ac:dyDescent="0.3">
      <c r="A98" s="52" t="s">
        <v>52</v>
      </c>
      <c r="B98" s="53">
        <f t="shared" si="0"/>
        <v>2970462.24</v>
      </c>
      <c r="C98" s="54">
        <v>0</v>
      </c>
      <c r="D98" s="54">
        <f>351321.83+360879.23+368882.44+311075.68+315232.49+294868.11+298425.12+303517.47+358161.98+8097.89</f>
        <v>2970462.24</v>
      </c>
      <c r="E98" s="54">
        <f t="shared" si="1"/>
        <v>2970462.24</v>
      </c>
      <c r="F98" s="55"/>
      <c r="G98" s="176"/>
      <c r="H98" s="162"/>
      <c r="I98" s="32"/>
    </row>
    <row r="99" spans="1:9" s="11" customFormat="1" ht="47.25" customHeight="1" thickBot="1" x14ac:dyDescent="0.3">
      <c r="A99" s="52" t="s">
        <v>53</v>
      </c>
      <c r="B99" s="53">
        <f t="shared" si="0"/>
        <v>0</v>
      </c>
      <c r="C99" s="54">
        <v>0</v>
      </c>
      <c r="D99" s="54">
        <v>0</v>
      </c>
      <c r="E99" s="54">
        <f t="shared" si="1"/>
        <v>0</v>
      </c>
      <c r="F99" s="55">
        <v>0</v>
      </c>
      <c r="G99" s="60"/>
      <c r="H99" s="162"/>
      <c r="I99" s="32"/>
    </row>
    <row r="100" spans="1:9" s="11" customFormat="1" ht="54" customHeight="1" thickBot="1" x14ac:dyDescent="0.3">
      <c r="A100" s="56" t="s">
        <v>54</v>
      </c>
      <c r="B100" s="53">
        <f t="shared" si="0"/>
        <v>0</v>
      </c>
      <c r="C100" s="54">
        <v>0</v>
      </c>
      <c r="D100" s="54">
        <v>0</v>
      </c>
      <c r="E100" s="54">
        <f t="shared" si="1"/>
        <v>0</v>
      </c>
      <c r="F100" s="55">
        <v>0</v>
      </c>
      <c r="G100" s="60"/>
      <c r="H100" s="162"/>
      <c r="I100" s="32"/>
    </row>
    <row r="101" spans="1:9" s="11" customFormat="1" ht="47.25" customHeight="1" thickBot="1" x14ac:dyDescent="0.3">
      <c r="A101" s="52" t="s">
        <v>55</v>
      </c>
      <c r="B101" s="53">
        <f t="shared" si="0"/>
        <v>1077059.01</v>
      </c>
      <c r="C101" s="54">
        <f>2603.01</f>
        <v>2603.0100000000002</v>
      </c>
      <c r="D101" s="54">
        <f>1077059.01</f>
        <v>1077059.01</v>
      </c>
      <c r="E101" s="54">
        <f t="shared" si="1"/>
        <v>1079662.02</v>
      </c>
      <c r="F101" s="55">
        <v>0</v>
      </c>
      <c r="G101" s="60"/>
      <c r="H101" s="162"/>
      <c r="I101" s="32"/>
    </row>
    <row r="102" spans="1:9" s="11" customFormat="1" ht="55.5" customHeight="1" thickBot="1" x14ac:dyDescent="0.3">
      <c r="A102" s="56" t="s">
        <v>56</v>
      </c>
      <c r="B102" s="53">
        <f t="shared" si="0"/>
        <v>3031.7999999999997</v>
      </c>
      <c r="C102" s="54">
        <v>0</v>
      </c>
      <c r="D102" s="54">
        <f>336+216+264+180+276+264+192+184.5+221.4+172.2+270.6+455.1</f>
        <v>3031.7999999999997</v>
      </c>
      <c r="E102" s="54">
        <f t="shared" si="1"/>
        <v>3031.7999999999997</v>
      </c>
      <c r="F102" s="55">
        <v>0</v>
      </c>
      <c r="G102" s="60"/>
      <c r="H102" s="162"/>
      <c r="I102" s="32"/>
    </row>
    <row r="103" spans="1:9" s="11" customFormat="1" ht="47.25" customHeight="1" thickBot="1" x14ac:dyDescent="0.3">
      <c r="A103" s="52" t="s">
        <v>57</v>
      </c>
      <c r="B103" s="53">
        <f t="shared" si="0"/>
        <v>159828.57999999999</v>
      </c>
      <c r="C103" s="54">
        <v>0</v>
      </c>
      <c r="D103" s="54">
        <f>136517.4+5491.18+17820</f>
        <v>159828.57999999999</v>
      </c>
      <c r="E103" s="54">
        <f t="shared" si="1"/>
        <v>159828.57999999999</v>
      </c>
      <c r="F103" s="55">
        <v>0</v>
      </c>
      <c r="G103" s="60"/>
      <c r="H103" s="162"/>
      <c r="I103" s="32"/>
    </row>
    <row r="104" spans="1:9" s="11" customFormat="1" ht="47.25" customHeight="1" thickBot="1" x14ac:dyDescent="0.3">
      <c r="A104" s="57" t="s">
        <v>0</v>
      </c>
      <c r="B104" s="58">
        <f t="shared" ref="B104:G104" si="2">SUM(B88:B103)</f>
        <v>92538213.210000008</v>
      </c>
      <c r="C104" s="58">
        <f t="shared" si="2"/>
        <v>5697235.7999999989</v>
      </c>
      <c r="D104" s="58">
        <f t="shared" si="2"/>
        <v>86540801.640000001</v>
      </c>
      <c r="E104" s="58">
        <f t="shared" si="2"/>
        <v>92238037.439999983</v>
      </c>
      <c r="F104" s="58">
        <f t="shared" si="2"/>
        <v>5997411.5700000003</v>
      </c>
      <c r="G104" s="91"/>
      <c r="H104" s="162"/>
      <c r="I104" s="32"/>
    </row>
    <row r="105" spans="1:9" ht="30" customHeight="1" x14ac:dyDescent="0.25">
      <c r="A105" s="34" t="s">
        <v>58</v>
      </c>
      <c r="B105" s="35"/>
      <c r="C105" s="35"/>
      <c r="D105" s="35"/>
      <c r="E105" s="59"/>
      <c r="H105" s="162"/>
    </row>
    <row r="106" spans="1:9" ht="30" customHeight="1" x14ac:dyDescent="0.25">
      <c r="A106" s="34" t="s">
        <v>59</v>
      </c>
      <c r="B106" s="35"/>
      <c r="C106" s="63"/>
      <c r="D106" s="4"/>
      <c r="H106" s="162"/>
    </row>
    <row r="107" spans="1:9" ht="30" customHeight="1" x14ac:dyDescent="0.25">
      <c r="A107" s="34" t="s">
        <v>60</v>
      </c>
      <c r="B107" s="35"/>
      <c r="C107" s="61"/>
      <c r="D107" s="61"/>
      <c r="E107" s="63"/>
      <c r="H107" s="162"/>
    </row>
    <row r="108" spans="1:9" ht="30" customHeight="1" x14ac:dyDescent="0.25">
      <c r="A108" s="34" t="s">
        <v>61</v>
      </c>
      <c r="B108" s="35"/>
      <c r="C108" s="35"/>
      <c r="D108" s="35"/>
      <c r="E108" s="59"/>
      <c r="H108" s="162"/>
    </row>
    <row r="109" spans="1:9" ht="30" customHeight="1" x14ac:dyDescent="0.25">
      <c r="A109" s="34" t="s">
        <v>62</v>
      </c>
      <c r="B109" s="35"/>
      <c r="C109" s="35"/>
      <c r="D109" s="35"/>
      <c r="E109" s="59"/>
      <c r="H109" s="162"/>
    </row>
    <row r="110" spans="1:9" ht="30" customHeight="1" x14ac:dyDescent="0.25">
      <c r="A110" s="34" t="s">
        <v>63</v>
      </c>
      <c r="B110" s="35"/>
      <c r="C110" s="35"/>
      <c r="D110" s="35"/>
      <c r="E110" s="59"/>
      <c r="H110" s="162"/>
    </row>
    <row r="111" spans="1:9" ht="30" customHeight="1" x14ac:dyDescent="0.25">
      <c r="A111" s="65" t="s">
        <v>64</v>
      </c>
      <c r="B111" s="65"/>
      <c r="C111" s="65"/>
      <c r="D111" s="66"/>
      <c r="E111" s="67"/>
      <c r="F111" s="11"/>
      <c r="H111" s="162"/>
    </row>
    <row r="112" spans="1:9" ht="30" customHeight="1" x14ac:dyDescent="0.25">
      <c r="A112" s="65" t="s">
        <v>65</v>
      </c>
      <c r="B112" s="65"/>
      <c r="C112" s="65"/>
      <c r="D112" s="68"/>
      <c r="E112" s="67"/>
      <c r="F112" s="11"/>
      <c r="H112" s="162"/>
    </row>
    <row r="113" spans="1:8" ht="30" customHeight="1" x14ac:dyDescent="0.25">
      <c r="A113" s="65" t="s">
        <v>66</v>
      </c>
      <c r="B113" s="65"/>
      <c r="C113" s="65"/>
      <c r="D113" s="65"/>
      <c r="E113" s="67"/>
      <c r="F113" s="11"/>
      <c r="H113" s="162"/>
    </row>
    <row r="114" spans="1:8" ht="30" customHeight="1" x14ac:dyDescent="0.25">
      <c r="A114" s="65" t="s">
        <v>67</v>
      </c>
      <c r="B114" s="65"/>
      <c r="C114" s="65"/>
      <c r="D114" s="65"/>
      <c r="E114" s="67"/>
      <c r="F114" s="11"/>
      <c r="H114" s="162"/>
    </row>
    <row r="115" spans="1:8" ht="30" customHeight="1" x14ac:dyDescent="0.25">
      <c r="A115" s="65"/>
      <c r="B115" s="65"/>
      <c r="C115" s="65"/>
      <c r="D115" s="65"/>
      <c r="E115" s="67"/>
      <c r="F115" s="11"/>
    </row>
    <row r="116" spans="1:8" ht="30" customHeight="1" x14ac:dyDescent="0.25">
      <c r="A116" s="34" t="s">
        <v>68</v>
      </c>
      <c r="B116" s="35"/>
      <c r="C116" s="35"/>
      <c r="D116" s="35"/>
      <c r="E116" s="59"/>
    </row>
    <row r="117" spans="1:8" ht="30" customHeight="1" x14ac:dyDescent="0.25">
      <c r="A117" s="34"/>
      <c r="B117" s="35"/>
      <c r="C117" s="35"/>
      <c r="D117" s="35"/>
      <c r="E117" s="59"/>
    </row>
    <row r="118" spans="1:8" ht="30" customHeight="1" x14ac:dyDescent="0.25">
      <c r="A118" s="34"/>
      <c r="B118" s="35"/>
      <c r="C118" s="35"/>
      <c r="D118" s="35"/>
      <c r="E118" s="59"/>
    </row>
    <row r="119" spans="1:8" ht="30" customHeight="1" x14ac:dyDescent="0.25">
      <c r="A119" s="34"/>
      <c r="B119" s="35"/>
      <c r="C119" s="35"/>
      <c r="D119" s="35"/>
      <c r="E119" s="59"/>
    </row>
    <row r="120" spans="1:8" ht="30" customHeight="1" x14ac:dyDescent="0.25">
      <c r="A120" s="34"/>
      <c r="B120" s="35"/>
      <c r="C120" s="35"/>
      <c r="D120" s="35"/>
      <c r="E120" s="59"/>
    </row>
    <row r="121" spans="1:8" ht="30" customHeight="1" x14ac:dyDescent="0.25">
      <c r="A121" s="34"/>
      <c r="B121" s="35"/>
      <c r="C121" s="35"/>
      <c r="D121" s="35"/>
      <c r="E121" s="59"/>
    </row>
    <row r="122" spans="1:8" ht="30" customHeight="1" x14ac:dyDescent="0.25">
      <c r="A122" s="34"/>
      <c r="B122" s="35"/>
      <c r="C122" s="35"/>
      <c r="D122" s="35"/>
      <c r="E122" s="59"/>
    </row>
    <row r="123" spans="1:8" ht="30" customHeight="1" x14ac:dyDescent="0.25">
      <c r="A123" s="34"/>
      <c r="B123" s="35"/>
      <c r="C123" s="35"/>
      <c r="D123" s="35"/>
      <c r="E123" s="59"/>
    </row>
    <row r="124" spans="1:8" ht="30" customHeight="1" x14ac:dyDescent="0.25">
      <c r="A124" s="34"/>
      <c r="B124" s="35"/>
      <c r="C124" s="35"/>
      <c r="D124" s="35"/>
      <c r="E124" s="59"/>
    </row>
    <row r="125" spans="1:8" ht="30" customHeight="1" x14ac:dyDescent="0.25">
      <c r="A125" s="34"/>
      <c r="B125" s="35"/>
      <c r="C125" s="35"/>
      <c r="D125" s="35"/>
      <c r="E125" s="59"/>
    </row>
    <row r="126" spans="1:8" ht="30" customHeight="1" x14ac:dyDescent="0.25">
      <c r="A126" s="34"/>
      <c r="B126" s="35"/>
      <c r="C126" s="35"/>
      <c r="D126" s="35"/>
      <c r="E126" s="59"/>
    </row>
    <row r="127" spans="1:8" ht="30" customHeight="1" x14ac:dyDescent="0.25">
      <c r="A127" s="34"/>
      <c r="B127" s="35"/>
      <c r="C127" s="35"/>
      <c r="D127" s="35"/>
      <c r="E127" s="59"/>
    </row>
    <row r="128" spans="1:8" ht="30" customHeight="1" x14ac:dyDescent="0.25">
      <c r="A128" s="34"/>
      <c r="B128" s="35"/>
      <c r="C128" s="35"/>
      <c r="D128" s="35"/>
      <c r="E128" s="59"/>
    </row>
    <row r="129" spans="1:7" ht="30" customHeight="1" thickBot="1" x14ac:dyDescent="0.3">
      <c r="A129" s="222"/>
      <c r="B129" s="222"/>
      <c r="C129" s="222"/>
      <c r="D129" s="222"/>
      <c r="E129" s="222"/>
      <c r="F129" s="222"/>
    </row>
    <row r="130" spans="1:7" s="11" customFormat="1" ht="38.25" customHeight="1" thickBot="1" x14ac:dyDescent="0.3">
      <c r="A130" s="244" t="s">
        <v>69</v>
      </c>
      <c r="B130" s="255"/>
      <c r="C130" s="255"/>
      <c r="D130" s="255"/>
      <c r="E130" s="255"/>
      <c r="F130" s="245"/>
      <c r="G130" s="91"/>
    </row>
    <row r="131" spans="1:7" s="11" customFormat="1" ht="38.25" customHeight="1" thickBot="1" x14ac:dyDescent="0.3">
      <c r="A131" s="236" t="s">
        <v>70</v>
      </c>
      <c r="B131" s="237"/>
      <c r="C131" s="237"/>
      <c r="D131" s="238"/>
      <c r="E131" s="239">
        <f>E54</f>
        <v>97870953.409999996</v>
      </c>
      <c r="F131" s="240"/>
      <c r="G131" s="91"/>
    </row>
    <row r="132" spans="1:7" s="11" customFormat="1" ht="38.25" customHeight="1" thickBot="1" x14ac:dyDescent="0.3">
      <c r="A132" s="236" t="s">
        <v>71</v>
      </c>
      <c r="B132" s="237"/>
      <c r="C132" s="237"/>
      <c r="D132" s="238"/>
      <c r="E132" s="239">
        <f>C104+D104</f>
        <v>92238037.439999998</v>
      </c>
      <c r="F132" s="240"/>
      <c r="G132" s="91"/>
    </row>
    <row r="133" spans="1:7" s="11" customFormat="1" ht="38.25" customHeight="1" thickBot="1" x14ac:dyDescent="0.3">
      <c r="A133" s="236" t="s">
        <v>72</v>
      </c>
      <c r="B133" s="237"/>
      <c r="C133" s="237"/>
      <c r="D133" s="238"/>
      <c r="E133" s="253">
        <f>E51-(E132-E53)</f>
        <v>5632915.9699999988</v>
      </c>
      <c r="F133" s="254"/>
      <c r="G133" s="91"/>
    </row>
    <row r="134" spans="1:7" s="11" customFormat="1" ht="38.25" customHeight="1" thickBot="1" x14ac:dyDescent="0.3">
      <c r="A134" s="236" t="s">
        <v>73</v>
      </c>
      <c r="B134" s="237"/>
      <c r="C134" s="237"/>
      <c r="D134" s="238"/>
      <c r="E134" s="251">
        <v>0</v>
      </c>
      <c r="F134" s="252"/>
      <c r="G134" s="91"/>
    </row>
    <row r="135" spans="1:7" s="11" customFormat="1" ht="38.25" customHeight="1" thickBot="1" x14ac:dyDescent="0.3">
      <c r="A135" s="236" t="s">
        <v>74</v>
      </c>
      <c r="B135" s="237"/>
      <c r="C135" s="237"/>
      <c r="D135" s="238"/>
      <c r="E135" s="253">
        <f>E133-E134</f>
        <v>5632915.9699999988</v>
      </c>
      <c r="F135" s="254"/>
      <c r="G135" s="33"/>
    </row>
    <row r="136" spans="1:7" ht="30" customHeight="1" x14ac:dyDescent="0.25">
      <c r="A136" s="38"/>
      <c r="B136" s="37"/>
      <c r="C136" s="37"/>
      <c r="D136" s="37"/>
      <c r="G136" s="60"/>
    </row>
    <row r="137" spans="1:7" ht="30" customHeight="1" x14ac:dyDescent="0.25">
      <c r="A137" s="241" t="s">
        <v>75</v>
      </c>
      <c r="B137" s="241"/>
      <c r="C137" s="241"/>
      <c r="D137" s="241"/>
      <c r="E137" s="241"/>
      <c r="F137" s="241"/>
    </row>
    <row r="138" spans="1:7" ht="30" customHeight="1" x14ac:dyDescent="0.25">
      <c r="A138" s="241"/>
      <c r="B138" s="241"/>
      <c r="C138" s="241"/>
      <c r="D138" s="241"/>
      <c r="E138" s="241"/>
      <c r="F138" s="241"/>
    </row>
    <row r="139" spans="1:7" ht="30" customHeight="1" x14ac:dyDescent="0.25">
      <c r="A139" s="69"/>
      <c r="B139" s="69"/>
      <c r="C139" s="69"/>
      <c r="D139" s="69"/>
      <c r="E139" s="69"/>
      <c r="F139" s="69"/>
    </row>
    <row r="140" spans="1:7" ht="30" customHeight="1" x14ac:dyDescent="0.25">
      <c r="A140" s="69"/>
      <c r="B140" s="69"/>
      <c r="C140" s="69"/>
      <c r="D140" s="69"/>
      <c r="E140" s="69"/>
      <c r="F140" s="69"/>
    </row>
    <row r="141" spans="1:7" ht="30" customHeight="1" x14ac:dyDescent="0.25">
      <c r="A141" s="69"/>
      <c r="B141" s="69"/>
      <c r="C141" s="69"/>
      <c r="D141" s="69"/>
      <c r="E141" s="69"/>
      <c r="F141" s="69"/>
    </row>
    <row r="142" spans="1:7" ht="30" customHeight="1" x14ac:dyDescent="0.25">
      <c r="A142" s="69"/>
      <c r="B142" s="69"/>
      <c r="C142" s="69"/>
      <c r="D142" s="69"/>
      <c r="E142" s="69"/>
      <c r="F142" s="69"/>
    </row>
    <row r="143" spans="1:7" ht="30" customHeight="1" x14ac:dyDescent="0.25">
      <c r="A143" s="70"/>
      <c r="B143" s="71"/>
      <c r="C143" s="71"/>
      <c r="D143" s="71"/>
      <c r="E143" s="72"/>
      <c r="F143" s="11"/>
    </row>
    <row r="144" spans="1:7" ht="30" customHeight="1" x14ac:dyDescent="0.25">
      <c r="A144" s="73" t="s">
        <v>103</v>
      </c>
      <c r="B144" s="74"/>
      <c r="C144" s="74"/>
      <c r="D144" s="74"/>
      <c r="E144" s="75"/>
      <c r="F144" s="76"/>
    </row>
    <row r="145" spans="1:9" ht="30" customHeight="1" x14ac:dyDescent="0.25">
      <c r="A145" s="73"/>
      <c r="B145" s="74"/>
      <c r="C145" s="74"/>
      <c r="D145" s="74"/>
      <c r="E145" s="75"/>
      <c r="F145" s="76"/>
    </row>
    <row r="146" spans="1:9" ht="30" customHeight="1" x14ac:dyDescent="0.25">
      <c r="A146" s="73"/>
      <c r="B146" s="74"/>
      <c r="C146" s="74"/>
      <c r="D146" s="74"/>
      <c r="E146" s="75"/>
      <c r="F146" s="76"/>
    </row>
    <row r="147" spans="1:9" ht="30" customHeight="1" x14ac:dyDescent="0.25">
      <c r="A147" s="73"/>
      <c r="B147" s="74"/>
      <c r="C147" s="74"/>
      <c r="D147" s="74"/>
      <c r="E147" s="75"/>
      <c r="F147" s="76"/>
    </row>
    <row r="148" spans="1:9" ht="30" customHeight="1" x14ac:dyDescent="0.25">
      <c r="A148" s="73"/>
      <c r="B148" s="74"/>
      <c r="C148" s="74"/>
      <c r="D148" s="74"/>
      <c r="E148" s="75"/>
      <c r="F148" s="76"/>
    </row>
    <row r="149" spans="1:9" ht="30" customHeight="1" x14ac:dyDescent="0.25">
      <c r="A149" s="73"/>
      <c r="B149" s="74"/>
      <c r="C149" s="74"/>
      <c r="D149" s="74"/>
      <c r="E149" s="75"/>
      <c r="F149" s="76"/>
    </row>
    <row r="150" spans="1:9" s="82" customFormat="1" ht="30" customHeight="1" x14ac:dyDescent="0.45">
      <c r="B150" s="79" t="s">
        <v>76</v>
      </c>
      <c r="C150" s="5"/>
      <c r="D150" s="79" t="s">
        <v>99</v>
      </c>
      <c r="E150" s="5"/>
      <c r="G150" s="104"/>
      <c r="H150" s="105"/>
      <c r="I150" s="105"/>
    </row>
    <row r="151" spans="1:9" s="82" customFormat="1" ht="30" customHeight="1" x14ac:dyDescent="0.45">
      <c r="B151" s="78" t="s">
        <v>100</v>
      </c>
      <c r="C151" s="5"/>
      <c r="D151" s="78" t="s">
        <v>98</v>
      </c>
      <c r="E151" s="5"/>
      <c r="G151" s="104"/>
      <c r="H151" s="105"/>
      <c r="I151" s="105"/>
    </row>
    <row r="152" spans="1:9" s="83" customFormat="1" ht="30" customHeight="1" x14ac:dyDescent="0.4">
      <c r="B152" s="84"/>
      <c r="C152" s="84"/>
      <c r="D152" s="84"/>
      <c r="E152" s="84"/>
      <c r="F152" s="6"/>
      <c r="G152" s="106"/>
      <c r="H152" s="106"/>
      <c r="I152" s="106"/>
    </row>
    <row r="153" spans="1:9" s="83" customFormat="1" ht="30" x14ac:dyDescent="0.4">
      <c r="B153" s="84"/>
      <c r="C153" s="84"/>
      <c r="D153" s="84"/>
      <c r="E153" s="84"/>
      <c r="F153" s="6"/>
      <c r="G153" s="106"/>
      <c r="H153" s="106"/>
      <c r="I153" s="106"/>
    </row>
    <row r="154" spans="1:9" s="83" customFormat="1" ht="30" x14ac:dyDescent="0.4">
      <c r="B154" s="84"/>
      <c r="C154" s="84"/>
      <c r="D154" s="84"/>
      <c r="E154" s="84"/>
      <c r="F154" s="6"/>
      <c r="G154" s="106"/>
      <c r="H154" s="106"/>
      <c r="I154" s="106"/>
    </row>
    <row r="155" spans="1:9" s="83" customFormat="1" ht="30" x14ac:dyDescent="0.4">
      <c r="B155" s="84"/>
      <c r="C155" s="84"/>
      <c r="D155" s="84"/>
      <c r="E155" s="84"/>
      <c r="F155" s="6"/>
      <c r="G155" s="106"/>
      <c r="H155" s="106"/>
      <c r="I155" s="106"/>
    </row>
    <row r="156" spans="1:9" s="83" customFormat="1" ht="30" x14ac:dyDescent="0.4">
      <c r="B156" s="84"/>
      <c r="C156" s="84"/>
      <c r="D156" s="84"/>
      <c r="E156" s="84"/>
      <c r="F156" s="6"/>
      <c r="G156" s="106"/>
      <c r="H156" s="106"/>
      <c r="I156" s="106"/>
    </row>
    <row r="157" spans="1:9" s="83" customFormat="1" ht="30" x14ac:dyDescent="0.4">
      <c r="B157" s="84"/>
      <c r="C157" s="86" t="s">
        <v>77</v>
      </c>
      <c r="E157" s="84"/>
      <c r="F157" s="6"/>
      <c r="G157" s="106"/>
      <c r="H157" s="106"/>
      <c r="I157" s="106"/>
    </row>
    <row r="158" spans="1:9" s="83" customFormat="1" ht="30" x14ac:dyDescent="0.4">
      <c r="C158" s="242" t="s">
        <v>78</v>
      </c>
      <c r="D158" s="242"/>
      <c r="F158" s="6"/>
      <c r="G158" s="106"/>
      <c r="H158" s="106"/>
      <c r="I158" s="106"/>
    </row>
    <row r="159" spans="1:9" s="83" customFormat="1" ht="30" x14ac:dyDescent="0.4">
      <c r="B159" s="85"/>
      <c r="C159" s="86"/>
      <c r="F159" s="6"/>
      <c r="G159" s="106"/>
      <c r="H159" s="106"/>
      <c r="I159" s="106"/>
    </row>
    <row r="160" spans="1:9" s="83" customFormat="1" ht="30" x14ac:dyDescent="0.4">
      <c r="B160" s="85"/>
      <c r="C160" s="242"/>
      <c r="D160" s="242"/>
      <c r="E160" s="84"/>
      <c r="F160" s="6"/>
      <c r="G160" s="106"/>
      <c r="H160" s="106"/>
      <c r="I160" s="106"/>
    </row>
    <row r="164" spans="1:5" x14ac:dyDescent="0.25">
      <c r="E164" s="36"/>
    </row>
    <row r="167" spans="1:5" ht="30" x14ac:dyDescent="0.25">
      <c r="A167" s="87"/>
      <c r="B167" s="14"/>
      <c r="C167" s="14"/>
      <c r="D167" s="14"/>
      <c r="E167" s="11"/>
    </row>
    <row r="168" spans="1:5" ht="30" x14ac:dyDescent="0.25">
      <c r="A168" s="87"/>
      <c r="B168" s="14"/>
      <c r="C168" s="14"/>
      <c r="D168" s="14"/>
      <c r="E168" s="11"/>
    </row>
    <row r="171" spans="1:5" ht="48.75" customHeight="1" x14ac:dyDescent="0.25">
      <c r="B171" s="14"/>
      <c r="C171" s="14"/>
      <c r="D171" s="14"/>
      <c r="E171" s="11"/>
    </row>
    <row r="172" spans="1:5" ht="48.75" customHeight="1" x14ac:dyDescent="0.25">
      <c r="B172" s="14"/>
      <c r="C172" s="14"/>
      <c r="D172" s="14"/>
      <c r="E172" s="11"/>
    </row>
    <row r="178" spans="2:6" x14ac:dyDescent="0.25">
      <c r="B178" s="14"/>
      <c r="C178" s="14"/>
      <c r="D178" s="14"/>
      <c r="E178" s="11"/>
      <c r="F178" s="7"/>
    </row>
    <row r="179" spans="2:6" x14ac:dyDescent="0.25">
      <c r="B179" s="14"/>
      <c r="C179" s="14"/>
      <c r="D179" s="14"/>
      <c r="E179" s="11"/>
      <c r="F179" s="8"/>
    </row>
    <row r="181" spans="2:6" ht="30" x14ac:dyDescent="0.25">
      <c r="B181" s="87"/>
      <c r="C181" s="87"/>
      <c r="D181" s="87"/>
      <c r="E181" s="88"/>
    </row>
    <row r="182" spans="2:6" ht="30" x14ac:dyDescent="0.25">
      <c r="B182" s="87"/>
      <c r="C182" s="89"/>
      <c r="D182" s="90"/>
      <c r="E182" s="48"/>
    </row>
    <row r="185" spans="2:6" ht="30" x14ac:dyDescent="0.25">
      <c r="B185" s="235"/>
      <c r="C185" s="235"/>
      <c r="D185" s="87"/>
      <c r="E185" s="88"/>
    </row>
    <row r="186" spans="2:6" ht="30" x14ac:dyDescent="0.25">
      <c r="B186" s="235"/>
      <c r="C186" s="235"/>
      <c r="D186" s="235"/>
      <c r="E186" s="235"/>
    </row>
    <row r="192" spans="2:6" ht="30" x14ac:dyDescent="0.25">
      <c r="B192" s="235"/>
      <c r="C192" s="235"/>
      <c r="D192" s="87"/>
      <c r="E192" s="88"/>
    </row>
    <row r="193" spans="2:5" ht="30" x14ac:dyDescent="0.25">
      <c r="B193" s="235"/>
      <c r="C193" s="235"/>
      <c r="D193" s="89"/>
      <c r="E193" s="43"/>
    </row>
  </sheetData>
  <sheetProtection algorithmName="SHA-512" hashValue="Cvc7uicEopfp0M/8gCUXz0am3V/oIfb5NvKYlYUcbyrlLOMdfgKe2BS6/m+1oQkfwkLS37XgEGvzz5v27TLA1A==" saltValue="TRCCNrtktAvmnX84P5k+Nw==" spinCount="100000" sheet="1" objects="1" scenarios="1"/>
  <mergeCells count="75">
    <mergeCell ref="A31:B31"/>
    <mergeCell ref="E31:F31"/>
    <mergeCell ref="A32:B32"/>
    <mergeCell ref="E32:F32"/>
    <mergeCell ref="A26:B26"/>
    <mergeCell ref="E26:F26"/>
    <mergeCell ref="A27:B27"/>
    <mergeCell ref="E27:F27"/>
    <mergeCell ref="A28:B28"/>
    <mergeCell ref="E28:F28"/>
    <mergeCell ref="E35:F35"/>
    <mergeCell ref="A33:F33"/>
    <mergeCell ref="A1:E1"/>
    <mergeCell ref="A8:E8"/>
    <mergeCell ref="A9:F9"/>
    <mergeCell ref="A10:F10"/>
    <mergeCell ref="A18:F20"/>
    <mergeCell ref="A24:B24"/>
    <mergeCell ref="E24:F24"/>
    <mergeCell ref="A29:B29"/>
    <mergeCell ref="E29:F29"/>
    <mergeCell ref="E34:F34"/>
    <mergeCell ref="A30:B30"/>
    <mergeCell ref="E30:F30"/>
    <mergeCell ref="A25:B25"/>
    <mergeCell ref="E25:F25"/>
    <mergeCell ref="A134:D134"/>
    <mergeCell ref="E134:F134"/>
    <mergeCell ref="B192:C192"/>
    <mergeCell ref="B193:C193"/>
    <mergeCell ref="A135:D135"/>
    <mergeCell ref="E135:F135"/>
    <mergeCell ref="A137:F138"/>
    <mergeCell ref="C160:D160"/>
    <mergeCell ref="B185:C185"/>
    <mergeCell ref="B186:C186"/>
    <mergeCell ref="D186:E186"/>
    <mergeCell ref="C158:D158"/>
    <mergeCell ref="A132:D132"/>
    <mergeCell ref="E132:F132"/>
    <mergeCell ref="A133:D133"/>
    <mergeCell ref="E133:F133"/>
    <mergeCell ref="A73:F74"/>
    <mergeCell ref="A79:F79"/>
    <mergeCell ref="A129:F129"/>
    <mergeCell ref="A130:F130"/>
    <mergeCell ref="A131:D131"/>
    <mergeCell ref="E131:F131"/>
    <mergeCell ref="A57:C57"/>
    <mergeCell ref="A49:D49"/>
    <mergeCell ref="E49:F49"/>
    <mergeCell ref="A50:D50"/>
    <mergeCell ref="E50:F50"/>
    <mergeCell ref="A51:D51"/>
    <mergeCell ref="E51:F51"/>
    <mergeCell ref="A52:F52"/>
    <mergeCell ref="A53:D53"/>
    <mergeCell ref="E53:F53"/>
    <mergeCell ref="A54:D54"/>
    <mergeCell ref="E54:F54"/>
    <mergeCell ref="E36:F36"/>
    <mergeCell ref="A47:D47"/>
    <mergeCell ref="E47:F47"/>
    <mergeCell ref="A48:D48"/>
    <mergeCell ref="E48:F48"/>
    <mergeCell ref="E37:F37"/>
    <mergeCell ref="E38:F38"/>
    <mergeCell ref="E39:F39"/>
    <mergeCell ref="E40:F40"/>
    <mergeCell ref="E41:F41"/>
    <mergeCell ref="E42:F42"/>
    <mergeCell ref="E43:F43"/>
    <mergeCell ref="E44:F44"/>
    <mergeCell ref="E45:F45"/>
    <mergeCell ref="E46:F46"/>
  </mergeCells>
  <printOptions horizontalCentered="1"/>
  <pageMargins left="0.39370078740157483" right="0.39370078740157483" top="0.39370078740157483" bottom="0.39370078740157483" header="0.11811023622047245" footer="0.51181102362204722"/>
  <pageSetup paperSize="9" scale="35" orientation="portrait" r:id="rId1"/>
  <rowBreaks count="2" manualBreakCount="2">
    <brk id="59" max="5" man="1"/>
    <brk id="12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94"/>
  <sheetViews>
    <sheetView topLeftCell="A13" zoomScale="50" zoomScaleNormal="50" zoomScaleSheetLayoutView="50" workbookViewId="0">
      <selection activeCell="B17" sqref="B17"/>
    </sheetView>
  </sheetViews>
  <sheetFormatPr defaultColWidth="0" defaultRowHeight="27.75" x14ac:dyDescent="0.25"/>
  <cols>
    <col min="1" max="1" width="44.140625" style="15" customWidth="1"/>
    <col min="2" max="2" width="48.42578125" style="16" customWidth="1"/>
    <col min="3" max="4" width="44.140625" style="16" customWidth="1"/>
    <col min="5" max="5" width="44.140625" style="17" customWidth="1"/>
    <col min="6" max="6" width="44.140625" style="1" customWidth="1"/>
    <col min="7" max="7" width="37.42578125" style="91" customWidth="1"/>
    <col min="8" max="8" width="21.7109375" style="14" bestFit="1" customWidth="1"/>
    <col min="9" max="14" width="9.140625" style="14" customWidth="1"/>
    <col min="15" max="15" width="1.7109375" style="14" customWidth="1"/>
    <col min="16" max="27" width="9.140625" style="14" customWidth="1"/>
    <col min="28" max="28" width="1.42578125" style="14" customWidth="1"/>
    <col min="29" max="51" width="9.140625" style="14" customWidth="1"/>
    <col min="52" max="52" width="1.28515625" style="14" customWidth="1"/>
    <col min="53" max="73" width="9.140625" style="14" customWidth="1"/>
    <col min="74" max="74" width="1.28515625" style="14" customWidth="1"/>
    <col min="75" max="92" width="9.140625" style="14" customWidth="1"/>
    <col min="93" max="93" width="0.42578125" style="14" customWidth="1"/>
    <col min="94" max="94" width="1.140625" style="14" customWidth="1"/>
    <col min="95" max="117" width="9.140625" style="14" customWidth="1"/>
    <col min="118" max="118" width="1.7109375" style="14" customWidth="1"/>
    <col min="119" max="164" width="9.140625" style="14" customWidth="1"/>
    <col min="165" max="165" width="3.42578125" style="14" customWidth="1"/>
    <col min="166" max="188" width="9.140625" style="14" customWidth="1"/>
    <col min="189" max="189" width="2" style="14" customWidth="1"/>
    <col min="190" max="190" width="8" style="14" customWidth="1"/>
    <col min="191" max="195" width="9.140625" style="14" customWidth="1"/>
    <col min="196" max="196" width="8.7109375" style="14" customWidth="1"/>
    <col min="197" max="205" width="9.140625" style="14" customWidth="1"/>
    <col min="206" max="206" width="3.7109375" style="14" customWidth="1"/>
    <col min="207" max="208" width="9.140625" style="14" customWidth="1"/>
    <col min="209" max="209" width="2" style="14" customWidth="1"/>
    <col min="210" max="210" width="8" style="14" customWidth="1"/>
    <col min="211" max="215" width="9.140625" style="14" customWidth="1"/>
    <col min="216" max="216" width="8.7109375" style="14" customWidth="1"/>
    <col min="217" max="225" width="9.140625" style="14" customWidth="1"/>
    <col min="226" max="226" width="3.7109375" style="14" customWidth="1"/>
    <col min="227" max="228" width="9.140625" style="14" customWidth="1"/>
    <col min="229" max="229" width="2" style="14" customWidth="1"/>
    <col min="230" max="230" width="8" style="14" customWidth="1"/>
    <col min="231" max="235" width="9.140625" style="14" customWidth="1"/>
    <col min="236" max="236" width="8.7109375" style="14" customWidth="1"/>
    <col min="237" max="245" width="9.140625" style="14" customWidth="1"/>
    <col min="246" max="246" width="3.7109375" style="14" customWidth="1"/>
    <col min="247" max="247" width="9.140625" style="14" customWidth="1"/>
    <col min="248" max="254" width="0" style="14" hidden="1" customWidth="1"/>
    <col min="255" max="16384" width="9.140625" style="14" hidden="1"/>
  </cols>
  <sheetData>
    <row r="1" spans="1:7" ht="30" customHeight="1" x14ac:dyDescent="0.25">
      <c r="A1" s="222"/>
      <c r="B1" s="222"/>
      <c r="C1" s="222"/>
      <c r="D1" s="222"/>
      <c r="E1" s="222"/>
      <c r="F1" s="11"/>
    </row>
    <row r="2" spans="1:7" ht="30" customHeight="1" x14ac:dyDescent="0.25">
      <c r="A2" s="163"/>
      <c r="B2" s="163"/>
      <c r="C2" s="163"/>
      <c r="D2" s="163"/>
      <c r="E2" s="163"/>
      <c r="F2" s="11"/>
    </row>
    <row r="3" spans="1:7" ht="30" customHeight="1" x14ac:dyDescent="0.25">
      <c r="A3" s="163"/>
      <c r="B3" s="163"/>
      <c r="C3" s="163"/>
      <c r="D3" s="163"/>
      <c r="E3" s="163"/>
      <c r="F3" s="11"/>
    </row>
    <row r="4" spans="1:7" ht="30" customHeight="1" x14ac:dyDescent="0.25">
      <c r="A4" s="163"/>
      <c r="B4" s="163"/>
      <c r="C4" s="163"/>
      <c r="D4" s="163"/>
      <c r="E4" s="163"/>
      <c r="F4" s="11"/>
    </row>
    <row r="5" spans="1:7" ht="30" customHeight="1" x14ac:dyDescent="0.25">
      <c r="A5" s="163"/>
      <c r="B5" s="163"/>
      <c r="C5" s="163"/>
      <c r="D5" s="163"/>
      <c r="E5" s="163"/>
      <c r="F5" s="11"/>
    </row>
    <row r="6" spans="1:7" ht="30" customHeight="1" x14ac:dyDescent="0.25">
      <c r="A6" s="163"/>
      <c r="B6" s="163"/>
      <c r="C6" s="163"/>
      <c r="D6" s="163"/>
      <c r="E6" s="163"/>
      <c r="F6" s="11"/>
    </row>
    <row r="7" spans="1:7" ht="30" customHeight="1" x14ac:dyDescent="0.25">
      <c r="A7" s="163"/>
      <c r="B7" s="163"/>
      <c r="C7" s="163"/>
      <c r="D7" s="163"/>
      <c r="E7" s="163"/>
      <c r="F7" s="11"/>
    </row>
    <row r="8" spans="1:7" ht="30" customHeight="1" x14ac:dyDescent="0.25">
      <c r="A8" s="222"/>
      <c r="B8" s="222"/>
      <c r="C8" s="222"/>
      <c r="D8" s="222"/>
      <c r="E8" s="222"/>
      <c r="F8" s="11"/>
    </row>
    <row r="9" spans="1:7" ht="30" customHeight="1" x14ac:dyDescent="0.25">
      <c r="A9" s="243" t="s">
        <v>94</v>
      </c>
      <c r="B9" s="243"/>
      <c r="C9" s="243"/>
      <c r="D9" s="243"/>
      <c r="E9" s="243"/>
      <c r="F9" s="243"/>
    </row>
    <row r="10" spans="1:7" ht="30" customHeight="1" x14ac:dyDescent="0.25">
      <c r="A10" s="243" t="s">
        <v>1</v>
      </c>
      <c r="B10" s="243"/>
      <c r="C10" s="243"/>
      <c r="D10" s="243"/>
      <c r="E10" s="243"/>
      <c r="F10" s="243"/>
    </row>
    <row r="11" spans="1:7" ht="30" customHeight="1" x14ac:dyDescent="0.25"/>
    <row r="12" spans="1:7" s="11" customFormat="1" ht="30" customHeight="1" x14ac:dyDescent="0.25">
      <c r="A12" s="164" t="s">
        <v>87</v>
      </c>
      <c r="B12" s="19"/>
      <c r="C12" s="19"/>
      <c r="D12" s="19"/>
      <c r="E12" s="19"/>
      <c r="G12" s="91"/>
    </row>
    <row r="13" spans="1:7" s="11" customFormat="1" ht="30" customHeight="1" x14ac:dyDescent="0.25">
      <c r="A13" s="164" t="s">
        <v>88</v>
      </c>
      <c r="B13" s="19"/>
      <c r="C13" s="19"/>
      <c r="D13" s="19"/>
      <c r="E13" s="19"/>
      <c r="G13" s="91"/>
    </row>
    <row r="14" spans="1:7" s="11" customFormat="1" ht="30" customHeight="1" x14ac:dyDescent="0.25">
      <c r="A14" s="164" t="s">
        <v>89</v>
      </c>
      <c r="B14" s="19"/>
      <c r="C14" s="19"/>
      <c r="D14" s="19"/>
      <c r="E14" s="19"/>
      <c r="G14" s="91"/>
    </row>
    <row r="15" spans="1:7" s="11" customFormat="1" ht="30" customHeight="1" x14ac:dyDescent="0.25">
      <c r="A15" s="164" t="s">
        <v>90</v>
      </c>
      <c r="B15" s="19"/>
      <c r="C15" s="19"/>
      <c r="D15" s="19"/>
      <c r="E15" s="19"/>
      <c r="G15" s="91"/>
    </row>
    <row r="16" spans="1:7" s="11" customFormat="1" ht="30" customHeight="1" x14ac:dyDescent="0.25">
      <c r="A16" s="164" t="s">
        <v>91</v>
      </c>
      <c r="B16" s="19"/>
      <c r="C16" s="19"/>
      <c r="D16" s="19"/>
      <c r="E16" s="19"/>
      <c r="G16" s="91"/>
    </row>
    <row r="17" spans="1:8" s="11" customFormat="1" ht="30" customHeight="1" x14ac:dyDescent="0.25">
      <c r="A17" s="164" t="s">
        <v>259</v>
      </c>
      <c r="B17" s="19"/>
      <c r="C17" s="19"/>
      <c r="D17" s="19"/>
      <c r="E17" s="19"/>
      <c r="G17" s="91"/>
    </row>
    <row r="18" spans="1:8" s="11" customFormat="1" ht="30" customHeight="1" x14ac:dyDescent="0.25">
      <c r="A18" s="246" t="s">
        <v>105</v>
      </c>
      <c r="B18" s="246"/>
      <c r="C18" s="246"/>
      <c r="D18" s="246"/>
      <c r="E18" s="246"/>
      <c r="F18" s="246"/>
      <c r="G18" s="20"/>
      <c r="H18" s="13"/>
    </row>
    <row r="19" spans="1:8" s="11" customFormat="1" ht="30" customHeight="1" x14ac:dyDescent="0.25">
      <c r="A19" s="246"/>
      <c r="B19" s="246"/>
      <c r="C19" s="246"/>
      <c r="D19" s="246"/>
      <c r="E19" s="246"/>
      <c r="F19" s="246"/>
      <c r="G19" s="20"/>
      <c r="H19" s="13"/>
    </row>
    <row r="20" spans="1:8" s="11" customFormat="1" ht="50.25" customHeight="1" x14ac:dyDescent="0.25">
      <c r="A20" s="246"/>
      <c r="B20" s="246"/>
      <c r="C20" s="246"/>
      <c r="D20" s="246"/>
      <c r="E20" s="246"/>
      <c r="F20" s="246"/>
      <c r="G20" s="20"/>
      <c r="H20" s="13"/>
    </row>
    <row r="21" spans="1:8" s="11" customFormat="1" ht="30" customHeight="1" x14ac:dyDescent="0.25">
      <c r="A21" s="164" t="s">
        <v>102</v>
      </c>
      <c r="B21" s="19"/>
      <c r="C21" s="19"/>
      <c r="D21" s="19"/>
      <c r="E21" s="19"/>
      <c r="F21" s="2"/>
      <c r="G21" s="93"/>
    </row>
    <row r="22" spans="1:8" s="11" customFormat="1" ht="30" customHeight="1" x14ac:dyDescent="0.25">
      <c r="A22" s="164" t="s">
        <v>92</v>
      </c>
      <c r="B22" s="19"/>
      <c r="C22" s="19"/>
      <c r="D22" s="19"/>
      <c r="E22" s="19"/>
      <c r="F22" s="1"/>
      <c r="G22" s="91"/>
    </row>
    <row r="23" spans="1:8" ht="30" customHeight="1" thickBot="1" x14ac:dyDescent="0.3">
      <c r="A23" s="21"/>
      <c r="B23" s="22"/>
      <c r="C23" s="22"/>
      <c r="D23" s="22"/>
      <c r="E23" s="19"/>
    </row>
    <row r="24" spans="1:8" s="11" customFormat="1" ht="37.5" customHeight="1" thickBot="1" x14ac:dyDescent="0.3">
      <c r="A24" s="244" t="s">
        <v>2</v>
      </c>
      <c r="B24" s="245"/>
      <c r="C24" s="171" t="s">
        <v>3</v>
      </c>
      <c r="D24" s="171" t="s">
        <v>4</v>
      </c>
      <c r="E24" s="244" t="s">
        <v>5</v>
      </c>
      <c r="F24" s="245"/>
      <c r="G24" s="91"/>
    </row>
    <row r="25" spans="1:8" s="27" customFormat="1" ht="256.5" customHeight="1" thickBot="1" x14ac:dyDescent="0.3">
      <c r="A25" s="265" t="s">
        <v>115</v>
      </c>
      <c r="B25" s="266"/>
      <c r="C25" s="94">
        <v>45308</v>
      </c>
      <c r="D25" s="94">
        <v>45838</v>
      </c>
      <c r="E25" s="267">
        <v>32522.95</v>
      </c>
      <c r="F25" s="268"/>
      <c r="G25" s="95"/>
    </row>
    <row r="26" spans="1:8" s="27" customFormat="1" ht="256.5" customHeight="1" thickBot="1" x14ac:dyDescent="0.3">
      <c r="A26" s="265" t="s">
        <v>130</v>
      </c>
      <c r="B26" s="266"/>
      <c r="C26" s="94">
        <v>45345</v>
      </c>
      <c r="D26" s="94">
        <v>45838</v>
      </c>
      <c r="E26" s="267">
        <v>47416.7</v>
      </c>
      <c r="F26" s="268"/>
      <c r="G26" s="95"/>
    </row>
    <row r="27" spans="1:8" s="27" customFormat="1" ht="256.5" customHeight="1" thickBot="1" x14ac:dyDescent="0.3">
      <c r="A27" s="265" t="s">
        <v>131</v>
      </c>
      <c r="B27" s="266"/>
      <c r="C27" s="94">
        <v>45351</v>
      </c>
      <c r="D27" s="94">
        <v>45838</v>
      </c>
      <c r="E27" s="267">
        <v>32258.400000000001</v>
      </c>
      <c r="F27" s="268"/>
      <c r="G27" s="95"/>
    </row>
    <row r="28" spans="1:8" s="27" customFormat="1" ht="264" customHeight="1" thickBot="1" x14ac:dyDescent="0.3">
      <c r="A28" s="265" t="s">
        <v>255</v>
      </c>
      <c r="B28" s="266"/>
      <c r="C28" s="94">
        <v>45376</v>
      </c>
      <c r="D28" s="94">
        <v>45838</v>
      </c>
      <c r="E28" s="267">
        <v>33520.300000000003</v>
      </c>
      <c r="F28" s="268"/>
      <c r="G28" s="95"/>
    </row>
    <row r="29" spans="1:8" s="27" customFormat="1" ht="256.5" customHeight="1" thickBot="1" x14ac:dyDescent="0.3">
      <c r="A29" s="265" t="s">
        <v>161</v>
      </c>
      <c r="B29" s="266"/>
      <c r="C29" s="94">
        <v>45398</v>
      </c>
      <c r="D29" s="94">
        <v>45838</v>
      </c>
      <c r="E29" s="267">
        <v>33520.300000000003</v>
      </c>
      <c r="F29" s="268"/>
      <c r="G29" s="95"/>
    </row>
    <row r="30" spans="1:8" s="27" customFormat="1" ht="266.25" customHeight="1" thickBot="1" x14ac:dyDescent="0.3">
      <c r="A30" s="265" t="s">
        <v>170</v>
      </c>
      <c r="B30" s="266"/>
      <c r="C30" s="94">
        <v>45433</v>
      </c>
      <c r="D30" s="94">
        <v>45838</v>
      </c>
      <c r="E30" s="267">
        <v>35936</v>
      </c>
      <c r="F30" s="268"/>
      <c r="G30" s="95"/>
    </row>
    <row r="31" spans="1:8" s="27" customFormat="1" ht="241.5" customHeight="1" thickBot="1" x14ac:dyDescent="0.3">
      <c r="A31" s="265" t="s">
        <v>256</v>
      </c>
      <c r="B31" s="266"/>
      <c r="C31" s="94">
        <v>45464</v>
      </c>
      <c r="D31" s="94">
        <v>45838</v>
      </c>
      <c r="E31" s="249">
        <v>35421.449999999997</v>
      </c>
      <c r="F31" s="250"/>
      <c r="G31" s="95"/>
    </row>
    <row r="32" spans="1:8" s="27" customFormat="1" ht="241.5" customHeight="1" thickBot="1" x14ac:dyDescent="0.3">
      <c r="A32" s="265" t="s">
        <v>196</v>
      </c>
      <c r="B32" s="266"/>
      <c r="C32" s="94">
        <v>45490</v>
      </c>
      <c r="D32" s="94">
        <v>45838</v>
      </c>
      <c r="E32" s="249">
        <v>1078814.43</v>
      </c>
      <c r="F32" s="250"/>
      <c r="G32" s="95"/>
    </row>
    <row r="33" spans="1:8" s="27" customFormat="1" ht="241.5" customHeight="1" thickBot="1" x14ac:dyDescent="0.3">
      <c r="A33" s="265" t="s">
        <v>207</v>
      </c>
      <c r="B33" s="266"/>
      <c r="C33" s="94">
        <v>45517</v>
      </c>
      <c r="D33" s="94">
        <v>45838</v>
      </c>
      <c r="E33" s="249">
        <v>53409.22</v>
      </c>
      <c r="F33" s="250"/>
      <c r="G33" s="95"/>
    </row>
    <row r="34" spans="1:8" s="27" customFormat="1" ht="241.5" customHeight="1" thickBot="1" x14ac:dyDescent="0.3">
      <c r="A34" s="265" t="s">
        <v>214</v>
      </c>
      <c r="B34" s="266"/>
      <c r="C34" s="94">
        <v>45558</v>
      </c>
      <c r="D34" s="94">
        <v>45838</v>
      </c>
      <c r="E34" s="249">
        <v>54004.12</v>
      </c>
      <c r="F34" s="250"/>
      <c r="G34" s="95"/>
    </row>
    <row r="35" spans="1:8" s="11" customFormat="1" ht="60" customHeight="1" thickBot="1" x14ac:dyDescent="0.3">
      <c r="A35" s="244" t="s">
        <v>6</v>
      </c>
      <c r="B35" s="255"/>
      <c r="C35" s="255"/>
      <c r="D35" s="255"/>
      <c r="E35" s="255"/>
      <c r="F35" s="245"/>
      <c r="G35" s="91"/>
    </row>
    <row r="36" spans="1:8" s="11" customFormat="1" ht="101.25" customHeight="1" thickBot="1" x14ac:dyDescent="0.3">
      <c r="A36" s="165" t="s">
        <v>83</v>
      </c>
      <c r="B36" s="165" t="s">
        <v>7</v>
      </c>
      <c r="C36" s="171" t="s">
        <v>8</v>
      </c>
      <c r="D36" s="165" t="s">
        <v>9</v>
      </c>
      <c r="E36" s="264" t="s">
        <v>10</v>
      </c>
      <c r="F36" s="264"/>
      <c r="G36" s="91"/>
    </row>
    <row r="37" spans="1:8" s="11" customFormat="1" thickBot="1" x14ac:dyDescent="0.3">
      <c r="A37" s="159" t="s">
        <v>113</v>
      </c>
      <c r="B37" s="158">
        <v>32522.95</v>
      </c>
      <c r="C37" s="107">
        <v>45310</v>
      </c>
      <c r="D37" s="99" t="s">
        <v>116</v>
      </c>
      <c r="E37" s="223">
        <f>32522.95</f>
        <v>32522.95</v>
      </c>
      <c r="F37" s="224"/>
      <c r="G37" s="60"/>
    </row>
    <row r="38" spans="1:8" s="11" customFormat="1" ht="28.5" thickBot="1" x14ac:dyDescent="0.3">
      <c r="A38" s="269" t="s">
        <v>128</v>
      </c>
      <c r="B38" s="271">
        <v>79675.100000000006</v>
      </c>
      <c r="C38" s="177" t="s">
        <v>132</v>
      </c>
      <c r="D38" s="180" t="s">
        <v>133</v>
      </c>
      <c r="E38" s="273">
        <v>79675.100000000006</v>
      </c>
      <c r="F38" s="274"/>
      <c r="G38" s="91"/>
    </row>
    <row r="39" spans="1:8" s="11" customFormat="1" thickBot="1" x14ac:dyDescent="0.3">
      <c r="A39" s="270"/>
      <c r="B39" s="272"/>
      <c r="C39" s="177" t="s">
        <v>132</v>
      </c>
      <c r="D39" s="99" t="s">
        <v>134</v>
      </c>
      <c r="E39" s="275"/>
      <c r="F39" s="276"/>
      <c r="G39" s="60"/>
    </row>
    <row r="40" spans="1:8" s="11" customFormat="1" ht="28.5" thickBot="1" x14ac:dyDescent="0.3">
      <c r="A40" s="183" t="s">
        <v>144</v>
      </c>
      <c r="B40" s="184">
        <f>E37</f>
        <v>32522.95</v>
      </c>
      <c r="C40" s="185" t="s">
        <v>146</v>
      </c>
      <c r="D40" s="183" t="s">
        <v>147</v>
      </c>
      <c r="E40" s="273">
        <f>33520.3</f>
        <v>33520.300000000003</v>
      </c>
      <c r="F40" s="274"/>
      <c r="G40" s="91"/>
    </row>
    <row r="41" spans="1:8" s="11" customFormat="1" ht="28.5" thickBot="1" x14ac:dyDescent="0.3">
      <c r="A41" s="187" t="s">
        <v>159</v>
      </c>
      <c r="B41" s="188">
        <v>33520.300000000003</v>
      </c>
      <c r="C41" s="189" t="s">
        <v>162</v>
      </c>
      <c r="D41" s="187" t="s">
        <v>163</v>
      </c>
      <c r="E41" s="273">
        <v>33520.300000000003</v>
      </c>
      <c r="F41" s="274"/>
      <c r="G41" s="91"/>
    </row>
    <row r="42" spans="1:8" s="11" customFormat="1" ht="28.5" thickBot="1" x14ac:dyDescent="0.3">
      <c r="A42" s="191" t="s">
        <v>168</v>
      </c>
      <c r="B42" s="192">
        <v>33520.300000000003</v>
      </c>
      <c r="C42" s="193" t="s">
        <v>171</v>
      </c>
      <c r="D42" s="191" t="s">
        <v>172</v>
      </c>
      <c r="E42" s="273">
        <v>35936</v>
      </c>
      <c r="F42" s="274"/>
      <c r="G42" s="91"/>
    </row>
    <row r="43" spans="1:8" s="11" customFormat="1" ht="28.5" thickBot="1" x14ac:dyDescent="0.3">
      <c r="A43" s="195" t="s">
        <v>179</v>
      </c>
      <c r="B43" s="196">
        <v>35421.449999999997</v>
      </c>
      <c r="C43" s="197" t="s">
        <v>181</v>
      </c>
      <c r="D43" s="195" t="s">
        <v>182</v>
      </c>
      <c r="E43" s="273">
        <v>35421.449999999997</v>
      </c>
      <c r="F43" s="274"/>
      <c r="G43" s="91"/>
    </row>
    <row r="44" spans="1:8" s="11" customFormat="1" ht="28.5" thickBot="1" x14ac:dyDescent="0.3">
      <c r="A44" s="199" t="s">
        <v>194</v>
      </c>
      <c r="B44" s="200">
        <v>1078814.43</v>
      </c>
      <c r="C44" s="201" t="s">
        <v>197</v>
      </c>
      <c r="D44" s="199" t="s">
        <v>198</v>
      </c>
      <c r="E44" s="273">
        <v>1078814.43</v>
      </c>
      <c r="F44" s="274"/>
      <c r="G44" s="91"/>
    </row>
    <row r="45" spans="1:8" s="11" customFormat="1" ht="28.5" thickBot="1" x14ac:dyDescent="0.3">
      <c r="A45" s="203" t="s">
        <v>205</v>
      </c>
      <c r="B45" s="204">
        <v>53409.22</v>
      </c>
      <c r="C45" s="205" t="s">
        <v>208</v>
      </c>
      <c r="D45" s="203" t="s">
        <v>209</v>
      </c>
      <c r="E45" s="273">
        <v>53409.22</v>
      </c>
      <c r="F45" s="274"/>
      <c r="G45" s="91"/>
    </row>
    <row r="46" spans="1:8" s="11" customFormat="1" ht="28.5" thickBot="1" x14ac:dyDescent="0.3">
      <c r="A46" s="207" t="s">
        <v>212</v>
      </c>
      <c r="B46" s="208">
        <v>54004.12</v>
      </c>
      <c r="C46" s="209" t="s">
        <v>215</v>
      </c>
      <c r="D46" s="207" t="s">
        <v>216</v>
      </c>
      <c r="E46" s="273">
        <f>B46</f>
        <v>54004.12</v>
      </c>
      <c r="F46" s="274"/>
      <c r="G46" s="91"/>
    </row>
    <row r="47" spans="1:8" s="11" customFormat="1" ht="28.5" thickBot="1" x14ac:dyDescent="0.3">
      <c r="A47" s="211" t="s">
        <v>221</v>
      </c>
      <c r="B47" s="212">
        <v>35717.15</v>
      </c>
      <c r="C47" s="213" t="s">
        <v>223</v>
      </c>
      <c r="D47" s="211" t="s">
        <v>224</v>
      </c>
      <c r="E47" s="273">
        <f>B47</f>
        <v>35717.15</v>
      </c>
      <c r="F47" s="274"/>
      <c r="G47" s="91"/>
    </row>
    <row r="48" spans="1:8" s="11" customFormat="1" ht="38.1" customHeight="1" thickBot="1" x14ac:dyDescent="0.3">
      <c r="A48" s="226" t="s">
        <v>84</v>
      </c>
      <c r="B48" s="226"/>
      <c r="C48" s="226"/>
      <c r="D48" s="226"/>
      <c r="E48" s="239">
        <f>133162.92</f>
        <v>133162.92000000001</v>
      </c>
      <c r="F48" s="240"/>
      <c r="G48" s="100"/>
      <c r="H48" s="101"/>
    </row>
    <row r="49" spans="1:8" s="11" customFormat="1" ht="37.5" customHeight="1" thickBot="1" x14ac:dyDescent="0.3">
      <c r="A49" s="226" t="s">
        <v>85</v>
      </c>
      <c r="B49" s="226"/>
      <c r="C49" s="226"/>
      <c r="D49" s="226"/>
      <c r="E49" s="225">
        <f>SUM(E37:F47)</f>
        <v>1472541.02</v>
      </c>
      <c r="F49" s="225"/>
      <c r="G49" s="102"/>
    </row>
    <row r="50" spans="1:8" s="11" customFormat="1" ht="37.5" customHeight="1" thickBot="1" x14ac:dyDescent="0.3">
      <c r="A50" s="236" t="s">
        <v>11</v>
      </c>
      <c r="B50" s="237"/>
      <c r="C50" s="237"/>
      <c r="D50" s="238"/>
      <c r="E50" s="225">
        <f>728.71+667.38+844.75+1061.53+1098.22+1140.98+1290.18+1464.91+1611.07+2056.21+1822.58+1601.87</f>
        <v>15388.39</v>
      </c>
      <c r="F50" s="225"/>
      <c r="G50" s="102"/>
      <c r="H50" s="32"/>
    </row>
    <row r="51" spans="1:8" s="11" customFormat="1" ht="38.1" customHeight="1" thickBot="1" x14ac:dyDescent="0.3">
      <c r="A51" s="226" t="s">
        <v>12</v>
      </c>
      <c r="B51" s="226"/>
      <c r="C51" s="226"/>
      <c r="D51" s="226"/>
      <c r="E51" s="225">
        <v>0</v>
      </c>
      <c r="F51" s="225"/>
      <c r="G51" s="91"/>
    </row>
    <row r="52" spans="1:8" s="11" customFormat="1" ht="38.1" customHeight="1" thickBot="1" x14ac:dyDescent="0.3">
      <c r="A52" s="226" t="s">
        <v>13</v>
      </c>
      <c r="B52" s="226"/>
      <c r="C52" s="226"/>
      <c r="D52" s="226"/>
      <c r="E52" s="262">
        <f>SUM(E48:F51)</f>
        <v>1621092.3299999998</v>
      </c>
      <c r="F52" s="262"/>
      <c r="G52" s="91"/>
    </row>
    <row r="53" spans="1:8" s="11" customFormat="1" ht="38.1" customHeight="1" thickBot="1" x14ac:dyDescent="0.3">
      <c r="A53" s="263"/>
      <c r="B53" s="263"/>
      <c r="C53" s="263"/>
      <c r="D53" s="263"/>
      <c r="E53" s="263"/>
      <c r="F53" s="263"/>
      <c r="G53" s="91"/>
    </row>
    <row r="54" spans="1:8" s="11" customFormat="1" ht="38.1" customHeight="1" thickBot="1" x14ac:dyDescent="0.3">
      <c r="A54" s="226" t="s">
        <v>14</v>
      </c>
      <c r="B54" s="226"/>
      <c r="C54" s="226"/>
      <c r="D54" s="226"/>
      <c r="E54" s="225">
        <v>0</v>
      </c>
      <c r="F54" s="225"/>
      <c r="G54" s="91"/>
    </row>
    <row r="55" spans="1:8" s="11" customFormat="1" ht="38.1" customHeight="1" thickBot="1" x14ac:dyDescent="0.3">
      <c r="A55" s="226" t="s">
        <v>15</v>
      </c>
      <c r="B55" s="226"/>
      <c r="C55" s="226"/>
      <c r="D55" s="226"/>
      <c r="E55" s="256">
        <f>E52+E54</f>
        <v>1621092.3299999998</v>
      </c>
      <c r="F55" s="256"/>
      <c r="G55" s="91"/>
    </row>
    <row r="56" spans="1:8" ht="30" customHeight="1" x14ac:dyDescent="0.25">
      <c r="A56" s="169" t="s">
        <v>16</v>
      </c>
      <c r="B56" s="35"/>
      <c r="C56" s="35"/>
      <c r="D56" s="35"/>
      <c r="E56" s="36"/>
    </row>
    <row r="57" spans="1:8" ht="30" customHeight="1" x14ac:dyDescent="0.25">
      <c r="A57" s="169" t="s">
        <v>17</v>
      </c>
      <c r="B57" s="35"/>
      <c r="C57" s="35"/>
      <c r="D57" s="37"/>
    </row>
    <row r="58" spans="1:8" ht="30" customHeight="1" x14ac:dyDescent="0.25">
      <c r="A58" s="257" t="s">
        <v>86</v>
      </c>
      <c r="B58" s="257"/>
      <c r="C58" s="257"/>
      <c r="D58" s="103"/>
    </row>
    <row r="59" spans="1:8" ht="30" customHeight="1" x14ac:dyDescent="0.25">
      <c r="A59" s="38"/>
      <c r="B59" s="37"/>
      <c r="C59" s="37"/>
      <c r="D59" s="37"/>
      <c r="F59" s="11"/>
    </row>
    <row r="60" spans="1:8" ht="30" customHeight="1" x14ac:dyDescent="0.25">
      <c r="A60" s="170"/>
      <c r="B60" s="170"/>
      <c r="C60" s="170"/>
      <c r="D60" s="170"/>
      <c r="E60" s="170"/>
      <c r="F60" s="170"/>
    </row>
    <row r="61" spans="1:8" ht="30" customHeight="1" x14ac:dyDescent="0.25">
      <c r="A61" s="170"/>
      <c r="B61" s="170"/>
      <c r="C61" s="170"/>
      <c r="D61" s="170"/>
      <c r="E61" s="170"/>
      <c r="F61" s="170"/>
    </row>
    <row r="62" spans="1:8" ht="30" customHeight="1" x14ac:dyDescent="0.25">
      <c r="A62" s="170"/>
      <c r="B62" s="170"/>
      <c r="C62" s="170"/>
      <c r="D62" s="170"/>
      <c r="E62" s="170"/>
      <c r="F62" s="170"/>
    </row>
    <row r="63" spans="1:8" ht="30" customHeight="1" x14ac:dyDescent="0.25">
      <c r="A63" s="170"/>
      <c r="B63" s="170"/>
      <c r="C63" s="170"/>
      <c r="D63" s="170"/>
      <c r="E63" s="170"/>
      <c r="F63" s="170"/>
    </row>
    <row r="64" spans="1:8" ht="30" customHeight="1" x14ac:dyDescent="0.25">
      <c r="A64" s="170"/>
      <c r="B64" s="170"/>
      <c r="C64" s="170"/>
      <c r="D64" s="170"/>
      <c r="E64" s="170"/>
      <c r="F64" s="170"/>
    </row>
    <row r="65" spans="1:7" ht="30" customHeight="1" x14ac:dyDescent="0.25">
      <c r="A65" s="170"/>
      <c r="B65" s="170"/>
      <c r="C65" s="170"/>
      <c r="D65" s="170"/>
      <c r="E65" s="170"/>
      <c r="F65" s="170"/>
    </row>
    <row r="66" spans="1:7" ht="30" customHeight="1" x14ac:dyDescent="0.25">
      <c r="A66" s="170"/>
      <c r="B66" s="170"/>
      <c r="C66" s="170"/>
      <c r="D66" s="170"/>
      <c r="E66" s="170"/>
      <c r="F66" s="170"/>
    </row>
    <row r="67" spans="1:7" ht="30" customHeight="1" x14ac:dyDescent="0.25">
      <c r="A67" s="170"/>
      <c r="B67" s="170"/>
      <c r="C67" s="170"/>
      <c r="D67" s="170"/>
      <c r="E67" s="170"/>
      <c r="F67" s="170"/>
    </row>
    <row r="68" spans="1:7" ht="30" customHeight="1" x14ac:dyDescent="0.25">
      <c r="A68" s="170"/>
      <c r="B68" s="170"/>
      <c r="C68" s="170"/>
      <c r="D68" s="170"/>
      <c r="E68" s="170"/>
      <c r="F68" s="170"/>
    </row>
    <row r="69" spans="1:7" ht="30" customHeight="1" x14ac:dyDescent="0.25">
      <c r="A69" s="170"/>
      <c r="B69" s="170"/>
      <c r="C69" s="170"/>
      <c r="D69" s="170"/>
      <c r="E69" s="170"/>
      <c r="F69" s="170"/>
    </row>
    <row r="70" spans="1:7" ht="30" customHeight="1" x14ac:dyDescent="0.25">
      <c r="A70" s="170"/>
      <c r="B70" s="170"/>
      <c r="C70" s="170"/>
      <c r="D70" s="170"/>
      <c r="E70" s="170"/>
      <c r="F70" s="170"/>
    </row>
    <row r="71" spans="1:7" ht="30" customHeight="1" x14ac:dyDescent="0.25">
      <c r="A71" s="170"/>
      <c r="B71" s="170"/>
      <c r="C71" s="170"/>
      <c r="D71" s="170"/>
      <c r="E71" s="170"/>
      <c r="F71" s="170"/>
    </row>
    <row r="72" spans="1:7" ht="30" customHeight="1" x14ac:dyDescent="0.25">
      <c r="A72" s="170"/>
      <c r="B72" s="170"/>
      <c r="C72" s="170"/>
      <c r="D72" s="170"/>
      <c r="E72" s="170"/>
      <c r="F72" s="170"/>
    </row>
    <row r="73" spans="1:7" ht="30" customHeight="1" x14ac:dyDescent="0.25">
      <c r="A73" s="170"/>
      <c r="B73" s="170"/>
      <c r="C73" s="170"/>
      <c r="D73" s="170"/>
      <c r="E73" s="170"/>
      <c r="F73" s="170"/>
    </row>
    <row r="74" spans="1:7" ht="30" customHeight="1" x14ac:dyDescent="0.25">
      <c r="A74" s="258" t="s">
        <v>104</v>
      </c>
      <c r="B74" s="258"/>
      <c r="C74" s="258"/>
      <c r="D74" s="258"/>
      <c r="E74" s="258"/>
      <c r="F74" s="258"/>
    </row>
    <row r="75" spans="1:7" ht="30" customHeight="1" x14ac:dyDescent="0.25">
      <c r="A75" s="258"/>
      <c r="B75" s="258"/>
      <c r="C75" s="258"/>
      <c r="D75" s="258"/>
      <c r="E75" s="258"/>
      <c r="F75" s="258"/>
    </row>
    <row r="76" spans="1:7" ht="30" customHeight="1" x14ac:dyDescent="0.25">
      <c r="A76" s="170"/>
      <c r="B76" s="170"/>
      <c r="C76" s="170"/>
      <c r="D76" s="170"/>
      <c r="E76" s="170"/>
      <c r="F76" s="170"/>
    </row>
    <row r="77" spans="1:7" ht="30" customHeight="1" x14ac:dyDescent="0.25">
      <c r="A77" s="170"/>
      <c r="B77" s="170"/>
      <c r="C77" s="170"/>
      <c r="D77" s="170"/>
      <c r="E77" s="170"/>
      <c r="F77" s="170"/>
    </row>
    <row r="78" spans="1:7" ht="30" customHeight="1" x14ac:dyDescent="0.25">
      <c r="A78" s="170"/>
      <c r="B78" s="170"/>
      <c r="C78" s="170"/>
      <c r="D78" s="170"/>
      <c r="E78" s="170"/>
      <c r="F78" s="170"/>
    </row>
    <row r="79" spans="1:7" ht="30" customHeight="1" thickBot="1" x14ac:dyDescent="0.3">
      <c r="A79" s="170"/>
      <c r="B79" s="170"/>
      <c r="C79" s="170"/>
      <c r="D79" s="170"/>
      <c r="E79" s="170"/>
      <c r="F79" s="170"/>
    </row>
    <row r="80" spans="1:7" s="11" customFormat="1" ht="37.5" customHeight="1" thickBot="1" x14ac:dyDescent="0.3">
      <c r="A80" s="259" t="s">
        <v>18</v>
      </c>
      <c r="B80" s="260"/>
      <c r="C80" s="260"/>
      <c r="D80" s="260"/>
      <c r="E80" s="260"/>
      <c r="F80" s="261"/>
      <c r="G80" s="91"/>
    </row>
    <row r="81" spans="1:8" s="11" customFormat="1" ht="37.5" customHeight="1" thickBot="1" x14ac:dyDescent="0.3">
      <c r="A81" s="40" t="s">
        <v>93</v>
      </c>
      <c r="B81" s="41"/>
      <c r="C81" s="41"/>
      <c r="D81" s="41"/>
      <c r="E81" s="41"/>
      <c r="F81" s="3"/>
      <c r="G81" s="91"/>
    </row>
    <row r="82" spans="1:8" s="11" customFormat="1" ht="33" customHeight="1" x14ac:dyDescent="0.25">
      <c r="A82" s="42"/>
      <c r="B82" s="43"/>
      <c r="C82" s="44" t="s">
        <v>19</v>
      </c>
      <c r="D82" s="44" t="s">
        <v>19</v>
      </c>
      <c r="E82" s="44" t="s">
        <v>20</v>
      </c>
      <c r="F82" s="44" t="s">
        <v>19</v>
      </c>
      <c r="G82" s="91"/>
    </row>
    <row r="83" spans="1:8" s="11" customFormat="1" ht="33" customHeight="1" x14ac:dyDescent="0.25">
      <c r="A83" s="44" t="s">
        <v>21</v>
      </c>
      <c r="B83" s="45" t="s">
        <v>19</v>
      </c>
      <c r="C83" s="44" t="s">
        <v>22</v>
      </c>
      <c r="D83" s="44" t="s">
        <v>22</v>
      </c>
      <c r="E83" s="44" t="s">
        <v>19</v>
      </c>
      <c r="F83" s="44" t="s">
        <v>22</v>
      </c>
      <c r="G83" s="91"/>
    </row>
    <row r="84" spans="1:8" s="11" customFormat="1" ht="33" customHeight="1" x14ac:dyDescent="0.25">
      <c r="A84" s="44" t="s">
        <v>23</v>
      </c>
      <c r="B84" s="45" t="s">
        <v>22</v>
      </c>
      <c r="C84" s="44" t="s">
        <v>24</v>
      </c>
      <c r="D84" s="44" t="s">
        <v>25</v>
      </c>
      <c r="E84" s="44" t="s">
        <v>26</v>
      </c>
      <c r="F84" s="44" t="s">
        <v>27</v>
      </c>
      <c r="G84" s="91"/>
    </row>
    <row r="85" spans="1:8" s="11" customFormat="1" ht="33" customHeight="1" x14ac:dyDescent="0.25">
      <c r="A85" s="44" t="s">
        <v>28</v>
      </c>
      <c r="B85" s="45" t="s">
        <v>29</v>
      </c>
      <c r="C85" s="44" t="s">
        <v>30</v>
      </c>
      <c r="D85" s="44" t="s">
        <v>31</v>
      </c>
      <c r="E85" s="44" t="s">
        <v>29</v>
      </c>
      <c r="F85" s="44" t="s">
        <v>32</v>
      </c>
      <c r="G85" s="91"/>
    </row>
    <row r="86" spans="1:8" s="11" customFormat="1" ht="33" customHeight="1" x14ac:dyDescent="0.25">
      <c r="A86" s="42"/>
      <c r="B86" s="45" t="s">
        <v>33</v>
      </c>
      <c r="C86" s="44" t="s">
        <v>34</v>
      </c>
      <c r="D86" s="44" t="s">
        <v>33</v>
      </c>
      <c r="E86" s="44" t="s">
        <v>35</v>
      </c>
      <c r="F86" s="44" t="s">
        <v>36</v>
      </c>
      <c r="G86" s="91"/>
    </row>
    <row r="87" spans="1:8" s="11" customFormat="1" ht="33" customHeight="1" x14ac:dyDescent="0.25">
      <c r="A87" s="42"/>
      <c r="B87" s="46"/>
      <c r="C87" s="44" t="s">
        <v>33</v>
      </c>
      <c r="D87" s="44" t="s">
        <v>37</v>
      </c>
      <c r="E87" s="44" t="s">
        <v>38</v>
      </c>
      <c r="F87" s="44" t="s">
        <v>39</v>
      </c>
      <c r="G87" s="91"/>
    </row>
    <row r="88" spans="1:8" s="11" customFormat="1" ht="33" customHeight="1" thickBot="1" x14ac:dyDescent="0.3">
      <c r="A88" s="47"/>
      <c r="B88" s="48"/>
      <c r="C88" s="49" t="s">
        <v>40</v>
      </c>
      <c r="D88" s="50"/>
      <c r="E88" s="51" t="s">
        <v>41</v>
      </c>
      <c r="F88" s="50"/>
      <c r="G88" s="91"/>
    </row>
    <row r="89" spans="1:8" s="11" customFormat="1" ht="47.25" customHeight="1" thickBot="1" x14ac:dyDescent="0.3">
      <c r="A89" s="166" t="s">
        <v>42</v>
      </c>
      <c r="B89" s="53">
        <f t="shared" ref="B89:B104" si="0">D89+F89</f>
        <v>209693.55</v>
      </c>
      <c r="C89" s="54">
        <f>42295.66</f>
        <v>42295.66</v>
      </c>
      <c r="D89" s="54">
        <f>21089.04+55859.27+20937.97+22064.47+22728.53+25264.44+21848.1+10018.84+9882.89</f>
        <v>209693.55</v>
      </c>
      <c r="E89" s="54">
        <f t="shared" ref="E89:E104" si="1">C89+D89</f>
        <v>251989.21</v>
      </c>
      <c r="F89" s="55">
        <v>0</v>
      </c>
      <c r="G89" s="60"/>
      <c r="H89" s="32"/>
    </row>
    <row r="90" spans="1:8" s="11" customFormat="1" ht="47.25" customHeight="1" thickBot="1" x14ac:dyDescent="0.3">
      <c r="A90" s="166" t="s">
        <v>43</v>
      </c>
      <c r="B90" s="53">
        <f t="shared" si="0"/>
        <v>0</v>
      </c>
      <c r="C90" s="54">
        <v>0</v>
      </c>
      <c r="D90" s="54">
        <v>0</v>
      </c>
      <c r="E90" s="54">
        <f t="shared" si="1"/>
        <v>0</v>
      </c>
      <c r="F90" s="55">
        <v>0</v>
      </c>
      <c r="G90" s="60"/>
      <c r="H90" s="32"/>
    </row>
    <row r="91" spans="1:8" s="11" customFormat="1" ht="47.25" customHeight="1" thickBot="1" x14ac:dyDescent="0.3">
      <c r="A91" s="166" t="s">
        <v>44</v>
      </c>
      <c r="B91" s="53">
        <f t="shared" si="0"/>
        <v>0</v>
      </c>
      <c r="C91" s="54">
        <v>0</v>
      </c>
      <c r="D91" s="54">
        <v>0</v>
      </c>
      <c r="E91" s="54">
        <f t="shared" si="1"/>
        <v>0</v>
      </c>
      <c r="F91" s="55">
        <v>0</v>
      </c>
      <c r="G91" s="60"/>
      <c r="H91" s="32"/>
    </row>
    <row r="92" spans="1:8" s="11" customFormat="1" ht="53.25" customHeight="1" thickBot="1" x14ac:dyDescent="0.3">
      <c r="A92" s="56" t="s">
        <v>45</v>
      </c>
      <c r="B92" s="53">
        <f t="shared" si="0"/>
        <v>0</v>
      </c>
      <c r="C92" s="54">
        <v>0</v>
      </c>
      <c r="D92" s="54">
        <v>0</v>
      </c>
      <c r="E92" s="54">
        <f t="shared" si="1"/>
        <v>0</v>
      </c>
      <c r="F92" s="55">
        <v>0</v>
      </c>
      <c r="G92" s="60"/>
      <c r="H92" s="32"/>
    </row>
    <row r="93" spans="1:8" s="11" customFormat="1" ht="47.25" customHeight="1" thickBot="1" x14ac:dyDescent="0.3">
      <c r="A93" s="166" t="s">
        <v>46</v>
      </c>
      <c r="B93" s="53">
        <f t="shared" si="0"/>
        <v>0</v>
      </c>
      <c r="C93" s="54">
        <v>0</v>
      </c>
      <c r="D93" s="54">
        <v>0</v>
      </c>
      <c r="E93" s="54">
        <f t="shared" si="1"/>
        <v>0</v>
      </c>
      <c r="F93" s="55">
        <v>0</v>
      </c>
      <c r="G93" s="60"/>
      <c r="H93" s="32"/>
    </row>
    <row r="94" spans="1:8" s="11" customFormat="1" ht="54" customHeight="1" thickBot="1" x14ac:dyDescent="0.3">
      <c r="A94" s="56" t="s">
        <v>47</v>
      </c>
      <c r="B94" s="53">
        <f t="shared" si="0"/>
        <v>0</v>
      </c>
      <c r="C94" s="54">
        <v>0</v>
      </c>
      <c r="D94" s="54">
        <v>0</v>
      </c>
      <c r="E94" s="54">
        <f t="shared" si="1"/>
        <v>0</v>
      </c>
      <c r="F94" s="55">
        <v>0</v>
      </c>
      <c r="G94" s="60"/>
      <c r="H94" s="32"/>
    </row>
    <row r="95" spans="1:8" s="11" customFormat="1" ht="47.25" customHeight="1" thickBot="1" x14ac:dyDescent="0.3">
      <c r="A95" s="166" t="s">
        <v>48</v>
      </c>
      <c r="B95" s="53">
        <f t="shared" si="0"/>
        <v>0</v>
      </c>
      <c r="C95" s="54">
        <v>0</v>
      </c>
      <c r="D95" s="54">
        <v>0</v>
      </c>
      <c r="E95" s="54">
        <f t="shared" si="1"/>
        <v>0</v>
      </c>
      <c r="F95" s="55">
        <v>0</v>
      </c>
      <c r="G95" s="60"/>
      <c r="H95" s="32"/>
    </row>
    <row r="96" spans="1:8" s="11" customFormat="1" ht="55.5" customHeight="1" thickBot="1" x14ac:dyDescent="0.3">
      <c r="A96" s="56" t="s">
        <v>49</v>
      </c>
      <c r="B96" s="53">
        <f t="shared" si="0"/>
        <v>0</v>
      </c>
      <c r="C96" s="54">
        <v>0</v>
      </c>
      <c r="D96" s="54">
        <v>0</v>
      </c>
      <c r="E96" s="54">
        <f t="shared" si="1"/>
        <v>0</v>
      </c>
      <c r="F96" s="55">
        <v>0</v>
      </c>
      <c r="G96" s="60"/>
      <c r="H96" s="32"/>
    </row>
    <row r="97" spans="1:8" s="11" customFormat="1" ht="47.25" customHeight="1" thickBot="1" x14ac:dyDescent="0.3">
      <c r="A97" s="166" t="s">
        <v>50</v>
      </c>
      <c r="B97" s="53">
        <f t="shared" si="0"/>
        <v>0</v>
      </c>
      <c r="C97" s="54">
        <v>0</v>
      </c>
      <c r="D97" s="54">
        <v>0</v>
      </c>
      <c r="E97" s="54">
        <f t="shared" si="1"/>
        <v>0</v>
      </c>
      <c r="F97" s="55">
        <v>0</v>
      </c>
      <c r="G97" s="176"/>
      <c r="H97" s="32"/>
    </row>
    <row r="98" spans="1:8" s="11" customFormat="1" ht="47.25" customHeight="1" thickBot="1" x14ac:dyDescent="0.3">
      <c r="A98" s="166" t="s">
        <v>51</v>
      </c>
      <c r="B98" s="53">
        <f t="shared" si="0"/>
        <v>0</v>
      </c>
      <c r="C98" s="54">
        <v>0</v>
      </c>
      <c r="D98" s="54">
        <v>0</v>
      </c>
      <c r="E98" s="54">
        <f t="shared" si="1"/>
        <v>0</v>
      </c>
      <c r="F98" s="55">
        <v>0</v>
      </c>
      <c r="G98" s="60"/>
      <c r="H98" s="32"/>
    </row>
    <row r="99" spans="1:8" s="11" customFormat="1" ht="47.25" customHeight="1" thickBot="1" x14ac:dyDescent="0.3">
      <c r="A99" s="166" t="s">
        <v>52</v>
      </c>
      <c r="B99" s="53">
        <f t="shared" si="0"/>
        <v>0</v>
      </c>
      <c r="C99" s="54">
        <v>0</v>
      </c>
      <c r="D99" s="54">
        <v>0</v>
      </c>
      <c r="E99" s="54">
        <f t="shared" si="1"/>
        <v>0</v>
      </c>
      <c r="F99" s="55">
        <v>0</v>
      </c>
      <c r="G99" s="176"/>
      <c r="H99" s="32"/>
    </row>
    <row r="100" spans="1:8" s="11" customFormat="1" ht="47.25" customHeight="1" thickBot="1" x14ac:dyDescent="0.3">
      <c r="A100" s="166" t="s">
        <v>53</v>
      </c>
      <c r="B100" s="53">
        <f t="shared" si="0"/>
        <v>0</v>
      </c>
      <c r="C100" s="54">
        <v>0</v>
      </c>
      <c r="D100" s="54">
        <v>0</v>
      </c>
      <c r="E100" s="54">
        <f t="shared" si="1"/>
        <v>0</v>
      </c>
      <c r="F100" s="55">
        <v>0</v>
      </c>
      <c r="G100" s="60"/>
      <c r="H100" s="32"/>
    </row>
    <row r="101" spans="1:8" s="11" customFormat="1" ht="54" customHeight="1" thickBot="1" x14ac:dyDescent="0.3">
      <c r="A101" s="56" t="s">
        <v>54</v>
      </c>
      <c r="B101" s="53">
        <f t="shared" si="0"/>
        <v>0</v>
      </c>
      <c r="C101" s="54">
        <v>0</v>
      </c>
      <c r="D101" s="54"/>
      <c r="E101" s="54">
        <f t="shared" si="1"/>
        <v>0</v>
      </c>
      <c r="F101" s="55"/>
      <c r="G101" s="60"/>
      <c r="H101" s="32"/>
    </row>
    <row r="102" spans="1:8" s="11" customFormat="1" ht="47.25" customHeight="1" thickBot="1" x14ac:dyDescent="0.3">
      <c r="A102" s="166" t="s">
        <v>55</v>
      </c>
      <c r="B102" s="53">
        <f t="shared" si="0"/>
        <v>0</v>
      </c>
      <c r="C102" s="54">
        <v>0</v>
      </c>
      <c r="D102" s="54">
        <v>0</v>
      </c>
      <c r="E102" s="54">
        <f t="shared" si="1"/>
        <v>0</v>
      </c>
      <c r="F102" s="55">
        <v>0</v>
      </c>
      <c r="G102" s="60"/>
      <c r="H102" s="32"/>
    </row>
    <row r="103" spans="1:8" s="11" customFormat="1" ht="55.5" customHeight="1" thickBot="1" x14ac:dyDescent="0.3">
      <c r="A103" s="56" t="s">
        <v>56</v>
      </c>
      <c r="B103" s="53">
        <f t="shared" si="0"/>
        <v>0</v>
      </c>
      <c r="C103" s="54">
        <v>0</v>
      </c>
      <c r="D103" s="54">
        <v>0</v>
      </c>
      <c r="E103" s="54">
        <f t="shared" si="1"/>
        <v>0</v>
      </c>
      <c r="F103" s="55">
        <v>0</v>
      </c>
      <c r="G103" s="60"/>
      <c r="H103" s="32"/>
    </row>
    <row r="104" spans="1:8" s="11" customFormat="1" ht="47.25" customHeight="1" thickBot="1" x14ac:dyDescent="0.3">
      <c r="A104" s="166" t="s">
        <v>57</v>
      </c>
      <c r="B104" s="53">
        <f t="shared" si="0"/>
        <v>0</v>
      </c>
      <c r="C104" s="54">
        <v>0</v>
      </c>
      <c r="D104" s="54">
        <v>0</v>
      </c>
      <c r="E104" s="54">
        <f t="shared" si="1"/>
        <v>0</v>
      </c>
      <c r="F104" s="55">
        <v>0</v>
      </c>
      <c r="G104" s="60"/>
      <c r="H104" s="32"/>
    </row>
    <row r="105" spans="1:8" s="11" customFormat="1" ht="47.25" customHeight="1" thickBot="1" x14ac:dyDescent="0.3">
      <c r="A105" s="57" t="s">
        <v>0</v>
      </c>
      <c r="B105" s="58">
        <f t="shared" ref="B105:G105" si="2">SUM(B89:B104)</f>
        <v>209693.55</v>
      </c>
      <c r="C105" s="58">
        <f t="shared" si="2"/>
        <v>42295.66</v>
      </c>
      <c r="D105" s="58">
        <f t="shared" si="2"/>
        <v>209693.55</v>
      </c>
      <c r="E105" s="58">
        <f t="shared" si="2"/>
        <v>251989.21</v>
      </c>
      <c r="F105" s="58">
        <f t="shared" si="2"/>
        <v>0</v>
      </c>
      <c r="G105" s="91"/>
      <c r="H105" s="32"/>
    </row>
    <row r="106" spans="1:8" ht="30" customHeight="1" x14ac:dyDescent="0.25">
      <c r="A106" s="169" t="s">
        <v>58</v>
      </c>
      <c r="B106" s="35"/>
      <c r="C106" s="35"/>
      <c r="D106" s="35"/>
      <c r="E106" s="59"/>
      <c r="H106" s="32"/>
    </row>
    <row r="107" spans="1:8" ht="30" customHeight="1" x14ac:dyDescent="0.25">
      <c r="A107" s="169" t="s">
        <v>59</v>
      </c>
      <c r="B107" s="35"/>
      <c r="C107" s="63"/>
      <c r="D107" s="4"/>
      <c r="H107" s="32"/>
    </row>
    <row r="108" spans="1:8" ht="30" customHeight="1" x14ac:dyDescent="0.25">
      <c r="A108" s="169" t="s">
        <v>60</v>
      </c>
      <c r="B108" s="35"/>
      <c r="C108" s="61"/>
      <c r="D108" s="61"/>
      <c r="E108" s="63"/>
      <c r="H108" s="32"/>
    </row>
    <row r="109" spans="1:8" ht="30" customHeight="1" x14ac:dyDescent="0.25">
      <c r="A109" s="169" t="s">
        <v>61</v>
      </c>
      <c r="B109" s="35"/>
      <c r="C109" s="35"/>
      <c r="D109" s="35"/>
      <c r="E109" s="59"/>
      <c r="H109" s="32"/>
    </row>
    <row r="110" spans="1:8" ht="30" customHeight="1" x14ac:dyDescent="0.25">
      <c r="A110" s="169" t="s">
        <v>62</v>
      </c>
      <c r="B110" s="35"/>
      <c r="C110" s="35"/>
      <c r="D110" s="35"/>
      <c r="E110" s="59"/>
      <c r="H110" s="32"/>
    </row>
    <row r="111" spans="1:8" ht="30" customHeight="1" x14ac:dyDescent="0.25">
      <c r="A111" s="169" t="s">
        <v>63</v>
      </c>
      <c r="B111" s="35"/>
      <c r="C111" s="35"/>
      <c r="D111" s="35"/>
      <c r="E111" s="59"/>
      <c r="H111" s="32"/>
    </row>
    <row r="112" spans="1:8" ht="30" customHeight="1" x14ac:dyDescent="0.25">
      <c r="A112" s="65" t="s">
        <v>64</v>
      </c>
      <c r="B112" s="65"/>
      <c r="C112" s="65"/>
      <c r="D112" s="66"/>
      <c r="E112" s="67"/>
      <c r="F112" s="11"/>
      <c r="H112" s="32"/>
    </row>
    <row r="113" spans="1:8" ht="30" customHeight="1" x14ac:dyDescent="0.25">
      <c r="A113" s="65" t="s">
        <v>65</v>
      </c>
      <c r="B113" s="65"/>
      <c r="C113" s="65"/>
      <c r="D113" s="68"/>
      <c r="E113" s="67"/>
      <c r="F113" s="11"/>
      <c r="H113" s="32"/>
    </row>
    <row r="114" spans="1:8" ht="30" customHeight="1" x14ac:dyDescent="0.25">
      <c r="A114" s="65" t="s">
        <v>66</v>
      </c>
      <c r="B114" s="65"/>
      <c r="C114" s="65"/>
      <c r="D114" s="65"/>
      <c r="E114" s="67"/>
      <c r="F114" s="11"/>
      <c r="H114" s="32"/>
    </row>
    <row r="115" spans="1:8" ht="30" customHeight="1" x14ac:dyDescent="0.25">
      <c r="A115" s="65" t="s">
        <v>67</v>
      </c>
      <c r="B115" s="65"/>
      <c r="C115" s="65"/>
      <c r="D115" s="65"/>
      <c r="E115" s="67"/>
      <c r="F115" s="11"/>
      <c r="H115" s="32"/>
    </row>
    <row r="116" spans="1:8" ht="30" customHeight="1" x14ac:dyDescent="0.25">
      <c r="A116" s="65"/>
      <c r="B116" s="65"/>
      <c r="C116" s="65"/>
      <c r="D116" s="65"/>
      <c r="E116" s="67"/>
      <c r="F116" s="11"/>
    </row>
    <row r="117" spans="1:8" ht="30" customHeight="1" x14ac:dyDescent="0.25">
      <c r="A117" s="169" t="s">
        <v>68</v>
      </c>
      <c r="B117" s="35"/>
      <c r="C117" s="35"/>
      <c r="D117" s="35"/>
      <c r="E117" s="59"/>
    </row>
    <row r="118" spans="1:8" ht="30" customHeight="1" x14ac:dyDescent="0.25">
      <c r="A118" s="169"/>
      <c r="B118" s="35"/>
      <c r="C118" s="35"/>
      <c r="D118" s="35"/>
      <c r="E118" s="59"/>
    </row>
    <row r="119" spans="1:8" ht="30" customHeight="1" x14ac:dyDescent="0.25">
      <c r="A119" s="169"/>
      <c r="B119" s="35"/>
      <c r="C119" s="35"/>
      <c r="D119" s="35"/>
      <c r="E119" s="59"/>
    </row>
    <row r="120" spans="1:8" ht="30" customHeight="1" x14ac:dyDescent="0.25">
      <c r="A120" s="169"/>
      <c r="B120" s="35"/>
      <c r="C120" s="35"/>
      <c r="D120" s="35"/>
      <c r="E120" s="59"/>
    </row>
    <row r="121" spans="1:8" ht="30" customHeight="1" x14ac:dyDescent="0.25">
      <c r="A121" s="169"/>
      <c r="B121" s="35"/>
      <c r="C121" s="35"/>
      <c r="D121" s="35"/>
      <c r="E121" s="59"/>
    </row>
    <row r="122" spans="1:8" ht="30" customHeight="1" x14ac:dyDescent="0.25">
      <c r="A122" s="169"/>
      <c r="B122" s="35"/>
      <c r="C122" s="35"/>
      <c r="D122" s="35"/>
      <c r="E122" s="59"/>
    </row>
    <row r="123" spans="1:8" ht="30" customHeight="1" x14ac:dyDescent="0.25">
      <c r="A123" s="169"/>
      <c r="B123" s="35"/>
      <c r="C123" s="35"/>
      <c r="D123" s="35"/>
      <c r="E123" s="59"/>
    </row>
    <row r="124" spans="1:8" ht="30" customHeight="1" x14ac:dyDescent="0.25">
      <c r="A124" s="169"/>
      <c r="B124" s="35"/>
      <c r="C124" s="35"/>
      <c r="D124" s="35"/>
      <c r="E124" s="59"/>
    </row>
    <row r="125" spans="1:8" ht="30" customHeight="1" x14ac:dyDescent="0.25">
      <c r="A125" s="169"/>
      <c r="B125" s="35"/>
      <c r="C125" s="35"/>
      <c r="D125" s="35"/>
      <c r="E125" s="59"/>
    </row>
    <row r="126" spans="1:8" ht="30" customHeight="1" x14ac:dyDescent="0.25">
      <c r="A126" s="169"/>
      <c r="B126" s="35"/>
      <c r="C126" s="35"/>
      <c r="D126" s="35"/>
      <c r="E126" s="59"/>
    </row>
    <row r="127" spans="1:8" ht="30" customHeight="1" x14ac:dyDescent="0.25">
      <c r="A127" s="169"/>
      <c r="B127" s="35"/>
      <c r="C127" s="35"/>
      <c r="D127" s="35"/>
      <c r="E127" s="59"/>
    </row>
    <row r="128" spans="1:8" ht="30" customHeight="1" x14ac:dyDescent="0.25">
      <c r="A128" s="169"/>
      <c r="B128" s="35"/>
      <c r="C128" s="35"/>
      <c r="D128" s="35"/>
      <c r="E128" s="59"/>
    </row>
    <row r="129" spans="1:7" ht="30" customHeight="1" x14ac:dyDescent="0.25">
      <c r="A129" s="169"/>
      <c r="B129" s="35"/>
      <c r="C129" s="35"/>
      <c r="D129" s="35"/>
      <c r="E129" s="59"/>
    </row>
    <row r="130" spans="1:7" ht="30" customHeight="1" thickBot="1" x14ac:dyDescent="0.3">
      <c r="A130" s="222"/>
      <c r="B130" s="222"/>
      <c r="C130" s="222"/>
      <c r="D130" s="222"/>
      <c r="E130" s="222"/>
      <c r="F130" s="222"/>
    </row>
    <row r="131" spans="1:7" s="11" customFormat="1" ht="38.25" customHeight="1" thickBot="1" x14ac:dyDescent="0.3">
      <c r="A131" s="244" t="s">
        <v>69</v>
      </c>
      <c r="B131" s="255"/>
      <c r="C131" s="255"/>
      <c r="D131" s="255"/>
      <c r="E131" s="255"/>
      <c r="F131" s="245"/>
      <c r="G131" s="91"/>
    </row>
    <row r="132" spans="1:7" s="11" customFormat="1" ht="38.25" customHeight="1" thickBot="1" x14ac:dyDescent="0.3">
      <c r="A132" s="236" t="s">
        <v>70</v>
      </c>
      <c r="B132" s="237"/>
      <c r="C132" s="237"/>
      <c r="D132" s="238"/>
      <c r="E132" s="239">
        <f>E55</f>
        <v>1621092.3299999998</v>
      </c>
      <c r="F132" s="240"/>
      <c r="G132" s="91"/>
    </row>
    <row r="133" spans="1:7" s="11" customFormat="1" ht="38.25" customHeight="1" thickBot="1" x14ac:dyDescent="0.3">
      <c r="A133" s="236" t="s">
        <v>71</v>
      </c>
      <c r="B133" s="237"/>
      <c r="C133" s="237"/>
      <c r="D133" s="238"/>
      <c r="E133" s="239">
        <f>C105+D105</f>
        <v>251989.21</v>
      </c>
      <c r="F133" s="240"/>
      <c r="G133" s="91"/>
    </row>
    <row r="134" spans="1:7" s="11" customFormat="1" ht="38.25" customHeight="1" thickBot="1" x14ac:dyDescent="0.3">
      <c r="A134" s="236" t="s">
        <v>72</v>
      </c>
      <c r="B134" s="237"/>
      <c r="C134" s="237"/>
      <c r="D134" s="238"/>
      <c r="E134" s="253">
        <f>E52-(E133-E54)</f>
        <v>1369103.1199999999</v>
      </c>
      <c r="F134" s="254"/>
      <c r="G134" s="91"/>
    </row>
    <row r="135" spans="1:7" s="11" customFormat="1" ht="38.25" customHeight="1" thickBot="1" x14ac:dyDescent="0.3">
      <c r="A135" s="236" t="s">
        <v>73</v>
      </c>
      <c r="B135" s="237"/>
      <c r="C135" s="237"/>
      <c r="D135" s="238"/>
      <c r="E135" s="251">
        <f>1053883.81+35717.15+279502.16</f>
        <v>1369103.1199999999</v>
      </c>
      <c r="F135" s="252"/>
      <c r="G135" s="91"/>
    </row>
    <row r="136" spans="1:7" s="11" customFormat="1" ht="38.25" customHeight="1" thickBot="1" x14ac:dyDescent="0.3">
      <c r="A136" s="236" t="s">
        <v>74</v>
      </c>
      <c r="B136" s="237"/>
      <c r="C136" s="237"/>
      <c r="D136" s="238"/>
      <c r="E136" s="253">
        <f>E134-E135</f>
        <v>0</v>
      </c>
      <c r="F136" s="254"/>
      <c r="G136" s="33"/>
    </row>
    <row r="137" spans="1:7" ht="30" customHeight="1" x14ac:dyDescent="0.25">
      <c r="A137" s="38"/>
      <c r="B137" s="37"/>
      <c r="C137" s="37"/>
      <c r="D137" s="37"/>
      <c r="G137" s="60"/>
    </row>
    <row r="138" spans="1:7" ht="30" customHeight="1" x14ac:dyDescent="0.25">
      <c r="A138" s="241" t="s">
        <v>75</v>
      </c>
      <c r="B138" s="241"/>
      <c r="C138" s="241"/>
      <c r="D138" s="241"/>
      <c r="E138" s="241"/>
      <c r="F138" s="241"/>
    </row>
    <row r="139" spans="1:7" ht="30" customHeight="1" x14ac:dyDescent="0.25">
      <c r="A139" s="241"/>
      <c r="B139" s="241"/>
      <c r="C139" s="241"/>
      <c r="D139" s="241"/>
      <c r="E139" s="241"/>
      <c r="F139" s="241"/>
    </row>
    <row r="140" spans="1:7" ht="30" customHeight="1" x14ac:dyDescent="0.25">
      <c r="A140" s="168"/>
      <c r="B140" s="168"/>
      <c r="C140" s="168"/>
      <c r="D140" s="168"/>
      <c r="E140" s="168"/>
      <c r="F140" s="168"/>
    </row>
    <row r="141" spans="1:7" ht="30" customHeight="1" x14ac:dyDescent="0.25">
      <c r="A141" s="168"/>
      <c r="B141" s="168"/>
      <c r="C141" s="168"/>
      <c r="D141" s="168"/>
      <c r="E141" s="168"/>
      <c r="F141" s="168"/>
    </row>
    <row r="142" spans="1:7" ht="30" customHeight="1" x14ac:dyDescent="0.25">
      <c r="A142" s="168"/>
      <c r="B142" s="168"/>
      <c r="C142" s="168"/>
      <c r="D142" s="168"/>
      <c r="E142" s="168"/>
      <c r="F142" s="168"/>
    </row>
    <row r="143" spans="1:7" ht="30" customHeight="1" x14ac:dyDescent="0.25">
      <c r="A143" s="168"/>
      <c r="B143" s="168"/>
      <c r="C143" s="168"/>
      <c r="D143" s="168"/>
      <c r="E143" s="168"/>
      <c r="F143" s="168"/>
    </row>
    <row r="144" spans="1:7" ht="30" customHeight="1" x14ac:dyDescent="0.25">
      <c r="A144" s="70"/>
      <c r="B144" s="71"/>
      <c r="C144" s="71"/>
      <c r="D144" s="71"/>
      <c r="E144" s="72"/>
      <c r="F144" s="11"/>
    </row>
    <row r="145" spans="1:9" ht="30" customHeight="1" x14ac:dyDescent="0.25">
      <c r="A145" s="73" t="s">
        <v>103</v>
      </c>
      <c r="B145" s="74"/>
      <c r="C145" s="74"/>
      <c r="D145" s="74"/>
      <c r="E145" s="75"/>
      <c r="F145" s="76"/>
    </row>
    <row r="146" spans="1:9" ht="30" customHeight="1" x14ac:dyDescent="0.25">
      <c r="A146" s="73"/>
      <c r="B146" s="74"/>
      <c r="C146" s="74"/>
      <c r="D146" s="74"/>
      <c r="E146" s="75"/>
      <c r="F146" s="76"/>
    </row>
    <row r="147" spans="1:9" ht="30" customHeight="1" x14ac:dyDescent="0.25">
      <c r="A147" s="73"/>
      <c r="B147" s="74"/>
      <c r="C147" s="74"/>
      <c r="D147" s="74"/>
      <c r="E147" s="75"/>
      <c r="F147" s="76"/>
    </row>
    <row r="148" spans="1:9" ht="30" customHeight="1" x14ac:dyDescent="0.25">
      <c r="A148" s="73"/>
      <c r="B148" s="74"/>
      <c r="C148" s="74"/>
      <c r="D148" s="74"/>
      <c r="E148" s="75"/>
      <c r="F148" s="76"/>
    </row>
    <row r="149" spans="1:9" ht="30" customHeight="1" x14ac:dyDescent="0.25">
      <c r="A149" s="73"/>
      <c r="B149" s="74"/>
      <c r="C149" s="74"/>
      <c r="D149" s="74"/>
      <c r="E149" s="75"/>
      <c r="F149" s="76"/>
    </row>
    <row r="150" spans="1:9" ht="30" customHeight="1" x14ac:dyDescent="0.25">
      <c r="A150" s="73"/>
      <c r="B150" s="74"/>
      <c r="C150" s="74"/>
      <c r="D150" s="74"/>
      <c r="E150" s="75"/>
      <c r="F150" s="76"/>
    </row>
    <row r="151" spans="1:9" s="82" customFormat="1" ht="30" customHeight="1" x14ac:dyDescent="0.45">
      <c r="B151" s="79" t="s">
        <v>76</v>
      </c>
      <c r="C151" s="5"/>
      <c r="D151" s="79" t="s">
        <v>99</v>
      </c>
      <c r="E151" s="5"/>
      <c r="G151" s="104"/>
      <c r="H151" s="105"/>
      <c r="I151" s="105"/>
    </row>
    <row r="152" spans="1:9" s="82" customFormat="1" ht="30" customHeight="1" x14ac:dyDescent="0.45">
      <c r="B152" s="78" t="s">
        <v>100</v>
      </c>
      <c r="C152" s="5"/>
      <c r="D152" s="78" t="s">
        <v>98</v>
      </c>
      <c r="E152" s="5"/>
      <c r="G152" s="104"/>
      <c r="H152" s="105"/>
      <c r="I152" s="105"/>
    </row>
    <row r="153" spans="1:9" s="83" customFormat="1" ht="30" customHeight="1" x14ac:dyDescent="0.4">
      <c r="B153" s="84"/>
      <c r="C153" s="84"/>
      <c r="D153" s="84"/>
      <c r="E153" s="84"/>
      <c r="F153" s="6"/>
      <c r="G153" s="106"/>
      <c r="H153" s="106"/>
      <c r="I153" s="106"/>
    </row>
    <row r="154" spans="1:9" s="83" customFormat="1" ht="30" x14ac:dyDescent="0.4">
      <c r="B154" s="84"/>
      <c r="C154" s="84"/>
      <c r="D154" s="84"/>
      <c r="E154" s="84"/>
      <c r="F154" s="6"/>
      <c r="G154" s="106"/>
      <c r="H154" s="106"/>
      <c r="I154" s="106"/>
    </row>
    <row r="155" spans="1:9" s="83" customFormat="1" ht="30" x14ac:dyDescent="0.4">
      <c r="B155" s="84"/>
      <c r="C155" s="84"/>
      <c r="D155" s="84"/>
      <c r="E155" s="84"/>
      <c r="F155" s="6"/>
      <c r="G155" s="106"/>
      <c r="H155" s="106"/>
      <c r="I155" s="106"/>
    </row>
    <row r="156" spans="1:9" s="83" customFormat="1" ht="30" x14ac:dyDescent="0.4">
      <c r="B156" s="84"/>
      <c r="C156" s="84"/>
      <c r="D156" s="84"/>
      <c r="E156" s="84"/>
      <c r="F156" s="6"/>
      <c r="G156" s="106"/>
      <c r="H156" s="106"/>
      <c r="I156" s="106"/>
    </row>
    <row r="157" spans="1:9" s="83" customFormat="1" ht="30" x14ac:dyDescent="0.4">
      <c r="B157" s="84"/>
      <c r="C157" s="84"/>
      <c r="D157" s="84"/>
      <c r="E157" s="84"/>
      <c r="F157" s="6"/>
      <c r="G157" s="106"/>
      <c r="H157" s="106"/>
      <c r="I157" s="106"/>
    </row>
    <row r="158" spans="1:9" s="83" customFormat="1" ht="30" x14ac:dyDescent="0.4">
      <c r="B158" s="84"/>
      <c r="C158" s="86" t="s">
        <v>77</v>
      </c>
      <c r="E158" s="84"/>
      <c r="F158" s="6"/>
      <c r="G158" s="106"/>
      <c r="H158" s="106"/>
      <c r="I158" s="106"/>
    </row>
    <row r="159" spans="1:9" s="83" customFormat="1" ht="30" x14ac:dyDescent="0.4">
      <c r="C159" s="242" t="s">
        <v>78</v>
      </c>
      <c r="D159" s="242"/>
      <c r="F159" s="6"/>
      <c r="G159" s="106"/>
      <c r="H159" s="106"/>
      <c r="I159" s="106"/>
    </row>
    <row r="160" spans="1:9" s="83" customFormat="1" ht="30" x14ac:dyDescent="0.4">
      <c r="B160" s="85"/>
      <c r="C160" s="86"/>
      <c r="F160" s="6"/>
      <c r="G160" s="106"/>
      <c r="H160" s="106"/>
      <c r="I160" s="106"/>
    </row>
    <row r="161" spans="1:9" s="83" customFormat="1" ht="30" x14ac:dyDescent="0.4">
      <c r="B161" s="85"/>
      <c r="C161" s="242"/>
      <c r="D161" s="242"/>
      <c r="E161" s="84"/>
      <c r="F161" s="6"/>
      <c r="G161" s="106"/>
      <c r="H161" s="106"/>
      <c r="I161" s="106"/>
    </row>
    <row r="165" spans="1:9" x14ac:dyDescent="0.25">
      <c r="E165" s="36"/>
    </row>
    <row r="168" spans="1:9" ht="30" x14ac:dyDescent="0.25">
      <c r="A168" s="87"/>
      <c r="B168" s="14"/>
      <c r="C168" s="14"/>
      <c r="D168" s="14"/>
      <c r="E168" s="11"/>
    </row>
    <row r="169" spans="1:9" ht="30" x14ac:dyDescent="0.25">
      <c r="A169" s="87"/>
      <c r="B169" s="14"/>
      <c r="C169" s="14"/>
      <c r="D169" s="14"/>
      <c r="E169" s="11"/>
    </row>
    <row r="172" spans="1:9" ht="48.75" customHeight="1" x14ac:dyDescent="0.25">
      <c r="B172" s="14"/>
      <c r="C172" s="14"/>
      <c r="D172" s="14"/>
      <c r="E172" s="11"/>
    </row>
    <row r="173" spans="1:9" ht="48.75" customHeight="1" x14ac:dyDescent="0.25">
      <c r="B173" s="14"/>
      <c r="C173" s="14"/>
      <c r="D173" s="14"/>
      <c r="E173" s="11"/>
    </row>
    <row r="179" spans="2:6" x14ac:dyDescent="0.25">
      <c r="B179" s="14"/>
      <c r="C179" s="14"/>
      <c r="D179" s="14"/>
      <c r="E179" s="11"/>
      <c r="F179" s="7"/>
    </row>
    <row r="180" spans="2:6" x14ac:dyDescent="0.25">
      <c r="B180" s="14"/>
      <c r="C180" s="14"/>
      <c r="D180" s="14"/>
      <c r="E180" s="11"/>
      <c r="F180" s="8"/>
    </row>
    <row r="182" spans="2:6" ht="30" x14ac:dyDescent="0.25">
      <c r="B182" s="87"/>
      <c r="C182" s="87"/>
      <c r="D182" s="87"/>
      <c r="E182" s="88"/>
    </row>
    <row r="183" spans="2:6" ht="30" x14ac:dyDescent="0.25">
      <c r="B183" s="87"/>
      <c r="C183" s="89"/>
      <c r="D183" s="167"/>
      <c r="E183" s="48"/>
    </row>
    <row r="186" spans="2:6" ht="30" x14ac:dyDescent="0.25">
      <c r="B186" s="235"/>
      <c r="C186" s="235"/>
      <c r="D186" s="87"/>
      <c r="E186" s="88"/>
    </row>
    <row r="187" spans="2:6" ht="30" x14ac:dyDescent="0.25">
      <c r="B187" s="235"/>
      <c r="C187" s="235"/>
      <c r="D187" s="235"/>
      <c r="E187" s="235"/>
    </row>
    <row r="193" spans="2:5" ht="30" x14ac:dyDescent="0.25">
      <c r="B193" s="235"/>
      <c r="C193" s="235"/>
      <c r="D193" s="87"/>
      <c r="E193" s="88"/>
    </row>
    <row r="194" spans="2:5" ht="30" x14ac:dyDescent="0.25">
      <c r="B194" s="235"/>
      <c r="C194" s="235"/>
      <c r="D194" s="89"/>
      <c r="E194" s="43"/>
    </row>
  </sheetData>
  <sheetProtection algorithmName="SHA-512" hashValue="vGBtV5HTHVVyzge9EKjnNhbAJLANP3lVFxS1VBPeCtNp6Cb5VwLeq2KgAyF82bQ5YO83UBNavhUnug3IGxbGKw==" saltValue="kIxSKqAaKy2o7FCxwmXXGw==" spinCount="100000" sheet="1" objects="1" scenarios="1"/>
  <mergeCells count="79">
    <mergeCell ref="A135:D135"/>
    <mergeCell ref="E135:F135"/>
    <mergeCell ref="A33:B33"/>
    <mergeCell ref="E33:F33"/>
    <mergeCell ref="E45:F45"/>
    <mergeCell ref="A132:D132"/>
    <mergeCell ref="E132:F132"/>
    <mergeCell ref="E40:F40"/>
    <mergeCell ref="A133:D133"/>
    <mergeCell ref="E133:F133"/>
    <mergeCell ref="A134:D134"/>
    <mergeCell ref="E134:F134"/>
    <mergeCell ref="E42:F42"/>
    <mergeCell ref="A74:F75"/>
    <mergeCell ref="A80:F80"/>
    <mergeCell ref="A51:D51"/>
    <mergeCell ref="B193:C193"/>
    <mergeCell ref="B194:C194"/>
    <mergeCell ref="A136:D136"/>
    <mergeCell ref="E136:F136"/>
    <mergeCell ref="A138:F139"/>
    <mergeCell ref="C161:D161"/>
    <mergeCell ref="B186:C186"/>
    <mergeCell ref="B187:C187"/>
    <mergeCell ref="D187:E187"/>
    <mergeCell ref="C159:D159"/>
    <mergeCell ref="E51:F51"/>
    <mergeCell ref="A52:D52"/>
    <mergeCell ref="E52:F52"/>
    <mergeCell ref="A131:F131"/>
    <mergeCell ref="A53:F53"/>
    <mergeCell ref="A54:D54"/>
    <mergeCell ref="E54:F54"/>
    <mergeCell ref="A55:D55"/>
    <mergeCell ref="E55:F55"/>
    <mergeCell ref="A58:C58"/>
    <mergeCell ref="A130:F130"/>
    <mergeCell ref="A1:E1"/>
    <mergeCell ref="A8:E8"/>
    <mergeCell ref="A9:F9"/>
    <mergeCell ref="A10:F10"/>
    <mergeCell ref="A24:B24"/>
    <mergeCell ref="E24:F24"/>
    <mergeCell ref="A18:F20"/>
    <mergeCell ref="A35:F35"/>
    <mergeCell ref="A25:B25"/>
    <mergeCell ref="E25:F25"/>
    <mergeCell ref="E36:F36"/>
    <mergeCell ref="E37:F37"/>
    <mergeCell ref="E31:F31"/>
    <mergeCell ref="A32:B32"/>
    <mergeCell ref="A34:B34"/>
    <mergeCell ref="E34:F34"/>
    <mergeCell ref="E32:F32"/>
    <mergeCell ref="A48:D48"/>
    <mergeCell ref="E48:F48"/>
    <mergeCell ref="A49:D49"/>
    <mergeCell ref="E49:F49"/>
    <mergeCell ref="E41:F41"/>
    <mergeCell ref="E43:F43"/>
    <mergeCell ref="E46:F46"/>
    <mergeCell ref="E44:F44"/>
    <mergeCell ref="E47:F47"/>
    <mergeCell ref="A50:D50"/>
    <mergeCell ref="E50:F50"/>
    <mergeCell ref="A26:B26"/>
    <mergeCell ref="E26:F26"/>
    <mergeCell ref="A27:B27"/>
    <mergeCell ref="E27:F27"/>
    <mergeCell ref="A38:A39"/>
    <mergeCell ref="B38:B39"/>
    <mergeCell ref="E38:F39"/>
    <mergeCell ref="A28:B28"/>
    <mergeCell ref="E28:F28"/>
    <mergeCell ref="A29:B29"/>
    <mergeCell ref="E29:F29"/>
    <mergeCell ref="A30:B30"/>
    <mergeCell ref="E30:F30"/>
    <mergeCell ref="A31:B31"/>
  </mergeCells>
  <printOptions horizontalCentered="1"/>
  <pageMargins left="0.39370078740157483" right="0.39370078740157483" top="0.39370078740157483" bottom="0.39370078740157483" header="0.11811023622047245" footer="0.51181102362204722"/>
  <pageSetup paperSize="9" scale="35" orientation="portrait" r:id="rId1"/>
  <rowBreaks count="2" manualBreakCount="2">
    <brk id="64" max="5" man="1"/>
    <brk id="12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N178"/>
  <sheetViews>
    <sheetView topLeftCell="A4" zoomScale="50" zoomScaleNormal="50" zoomScaleSheetLayoutView="50" workbookViewId="0">
      <selection activeCell="A18" sqref="A18:F20"/>
    </sheetView>
  </sheetViews>
  <sheetFormatPr defaultColWidth="0" defaultRowHeight="25.5" x14ac:dyDescent="0.35"/>
  <cols>
    <col min="1" max="1" width="39.85546875" style="155" customWidth="1"/>
    <col min="2" max="5" width="41" style="77" customWidth="1"/>
    <col min="6" max="6" width="60.42578125" style="77" customWidth="1"/>
    <col min="7" max="7" width="31.7109375" style="104" customWidth="1"/>
    <col min="8" max="8" width="31.7109375" style="82" customWidth="1"/>
    <col min="9" max="9" width="9.140625" style="82" customWidth="1"/>
    <col min="10" max="10" width="1.7109375" style="82" customWidth="1"/>
    <col min="11" max="22" width="9.140625" style="82" customWidth="1"/>
    <col min="23" max="23" width="1.42578125" style="82" customWidth="1"/>
    <col min="24" max="46" width="9.140625" style="82" customWidth="1"/>
    <col min="47" max="47" width="1.28515625" style="82" customWidth="1"/>
    <col min="48" max="68" width="9.140625" style="82" customWidth="1"/>
    <col min="69" max="69" width="1.28515625" style="82" customWidth="1"/>
    <col min="70" max="87" width="9.140625" style="82" customWidth="1"/>
    <col min="88" max="88" width="0.42578125" style="82" customWidth="1"/>
    <col min="89" max="89" width="1.140625" style="82" customWidth="1"/>
    <col min="90" max="112" width="9.140625" style="82" customWidth="1"/>
    <col min="113" max="113" width="1.7109375" style="82" customWidth="1"/>
    <col min="114" max="159" width="9.140625" style="82" customWidth="1"/>
    <col min="160" max="160" width="3.42578125" style="82" customWidth="1"/>
    <col min="161" max="183" width="9.140625" style="82" customWidth="1"/>
    <col min="184" max="184" width="2" style="82" customWidth="1"/>
    <col min="185" max="185" width="8" style="82" customWidth="1"/>
    <col min="186" max="190" width="9.140625" style="82" customWidth="1"/>
    <col min="191" max="191" width="8.7109375" style="82" customWidth="1"/>
    <col min="192" max="200" width="9.140625" style="82" customWidth="1"/>
    <col min="201" max="201" width="3.7109375" style="82" customWidth="1"/>
    <col min="202" max="202" width="9.140625" style="82" hidden="1" customWidth="1"/>
    <col min="203" max="223" width="0" style="82" hidden="1" customWidth="1"/>
    <col min="224" max="224" width="9.140625" style="82" hidden="1" customWidth="1"/>
    <col min="225" max="274" width="0" style="82" hidden="1" customWidth="1"/>
    <col min="275" max="16384" width="9.140625" style="82" hidden="1"/>
  </cols>
  <sheetData>
    <row r="1" spans="1:7" ht="30" customHeight="1" x14ac:dyDescent="0.35">
      <c r="A1" s="92"/>
      <c r="B1" s="92"/>
      <c r="C1" s="92"/>
      <c r="D1" s="92"/>
      <c r="E1" s="92"/>
      <c r="F1" s="108"/>
    </row>
    <row r="2" spans="1:7" ht="30" customHeight="1" x14ac:dyDescent="0.35">
      <c r="A2" s="92"/>
      <c r="B2" s="92"/>
      <c r="C2" s="92"/>
      <c r="D2" s="92"/>
      <c r="E2" s="92"/>
      <c r="F2" s="108"/>
    </row>
    <row r="3" spans="1:7" ht="30" customHeight="1" x14ac:dyDescent="0.35">
      <c r="A3" s="92"/>
      <c r="B3" s="92"/>
      <c r="C3" s="92"/>
      <c r="D3" s="92"/>
      <c r="E3" s="92"/>
      <c r="F3" s="108"/>
    </row>
    <row r="4" spans="1:7" ht="30" customHeight="1" x14ac:dyDescent="0.35">
      <c r="A4" s="92"/>
      <c r="B4" s="92"/>
      <c r="C4" s="92"/>
      <c r="D4" s="92"/>
      <c r="E4" s="92"/>
      <c r="F4" s="108"/>
    </row>
    <row r="5" spans="1:7" ht="30" customHeight="1" x14ac:dyDescent="0.35">
      <c r="A5" s="92"/>
      <c r="B5" s="92"/>
      <c r="C5" s="92"/>
      <c r="D5" s="92"/>
      <c r="E5" s="92"/>
      <c r="F5" s="108"/>
    </row>
    <row r="6" spans="1:7" ht="30" customHeight="1" x14ac:dyDescent="0.35">
      <c r="A6" s="92"/>
      <c r="B6" s="92"/>
      <c r="C6" s="92"/>
      <c r="D6" s="92"/>
      <c r="E6" s="92"/>
      <c r="F6" s="108"/>
    </row>
    <row r="7" spans="1:7" ht="30" customHeight="1" x14ac:dyDescent="0.35">
      <c r="A7" s="92"/>
      <c r="B7" s="92"/>
      <c r="C7" s="92"/>
      <c r="D7" s="92"/>
      <c r="E7" s="92"/>
      <c r="F7" s="108"/>
    </row>
    <row r="8" spans="1:7" ht="30" customHeight="1" x14ac:dyDescent="0.35">
      <c r="A8" s="92"/>
      <c r="B8" s="92"/>
      <c r="C8" s="92"/>
      <c r="D8" s="92"/>
      <c r="E8" s="92"/>
      <c r="F8" s="108"/>
    </row>
    <row r="9" spans="1:7" ht="30" customHeight="1" x14ac:dyDescent="0.35">
      <c r="A9" s="292" t="s">
        <v>79</v>
      </c>
      <c r="B9" s="292"/>
      <c r="C9" s="292"/>
      <c r="D9" s="292"/>
      <c r="E9" s="292"/>
      <c r="F9" s="292"/>
    </row>
    <row r="10" spans="1:7" ht="30" customHeight="1" x14ac:dyDescent="0.35">
      <c r="A10" s="292" t="s">
        <v>1</v>
      </c>
      <c r="B10" s="292"/>
      <c r="C10" s="292"/>
      <c r="D10" s="292"/>
      <c r="E10" s="292"/>
      <c r="F10" s="292"/>
    </row>
    <row r="11" spans="1:7" ht="30" customHeight="1" x14ac:dyDescent="0.35">
      <c r="A11" s="15"/>
      <c r="B11" s="16"/>
      <c r="C11" s="16"/>
      <c r="D11" s="16"/>
      <c r="E11" s="16"/>
      <c r="F11" s="16"/>
    </row>
    <row r="12" spans="1:7" s="109" customFormat="1" ht="30" customHeight="1" x14ac:dyDescent="0.35">
      <c r="A12" s="18" t="s">
        <v>87</v>
      </c>
      <c r="B12" s="19"/>
      <c r="C12" s="19"/>
      <c r="D12" s="19"/>
      <c r="E12" s="19"/>
      <c r="F12" s="19"/>
      <c r="G12" s="104"/>
    </row>
    <row r="13" spans="1:7" s="109" customFormat="1" ht="30" customHeight="1" x14ac:dyDescent="0.35">
      <c r="A13" s="18" t="s">
        <v>88</v>
      </c>
      <c r="B13" s="19"/>
      <c r="C13" s="19"/>
      <c r="D13" s="19"/>
      <c r="E13" s="19"/>
      <c r="F13" s="19"/>
      <c r="G13" s="104"/>
    </row>
    <row r="14" spans="1:7" s="109" customFormat="1" ht="30" customHeight="1" x14ac:dyDescent="0.35">
      <c r="A14" s="18" t="s">
        <v>89</v>
      </c>
      <c r="B14" s="19"/>
      <c r="C14" s="19"/>
      <c r="D14" s="19"/>
      <c r="E14" s="19"/>
      <c r="F14" s="19"/>
      <c r="G14" s="104"/>
    </row>
    <row r="15" spans="1:7" s="109" customFormat="1" ht="30" customHeight="1" x14ac:dyDescent="0.35">
      <c r="A15" s="18" t="s">
        <v>90</v>
      </c>
      <c r="B15" s="19"/>
      <c r="C15" s="19"/>
      <c r="D15" s="19"/>
      <c r="E15" s="19"/>
      <c r="F15" s="19"/>
      <c r="G15" s="104"/>
    </row>
    <row r="16" spans="1:7" s="109" customFormat="1" ht="30" customHeight="1" x14ac:dyDescent="0.35">
      <c r="A16" s="18" t="s">
        <v>91</v>
      </c>
      <c r="B16" s="19"/>
      <c r="C16" s="19"/>
      <c r="D16" s="19"/>
      <c r="E16" s="19"/>
      <c r="F16" s="19"/>
      <c r="G16" s="104"/>
    </row>
    <row r="17" spans="1:202" s="109" customFormat="1" ht="30" customHeight="1" x14ac:dyDescent="0.35">
      <c r="A17" s="18" t="s">
        <v>259</v>
      </c>
      <c r="B17" s="19"/>
      <c r="C17" s="19"/>
      <c r="D17" s="19"/>
      <c r="E17" s="19"/>
      <c r="F17" s="19"/>
      <c r="G17" s="104"/>
    </row>
    <row r="18" spans="1:202" s="11" customFormat="1" ht="30" customHeight="1" x14ac:dyDescent="0.25">
      <c r="A18" s="246" t="s">
        <v>105</v>
      </c>
      <c r="B18" s="246"/>
      <c r="C18" s="246"/>
      <c r="D18" s="246"/>
      <c r="E18" s="246"/>
      <c r="F18" s="246"/>
      <c r="G18" s="20"/>
      <c r="H18" s="13"/>
    </row>
    <row r="19" spans="1:202" s="11" customFormat="1" ht="30" customHeight="1" x14ac:dyDescent="0.25">
      <c r="A19" s="246"/>
      <c r="B19" s="246"/>
      <c r="C19" s="246"/>
      <c r="D19" s="246"/>
      <c r="E19" s="246"/>
      <c r="F19" s="246"/>
      <c r="G19" s="20"/>
      <c r="H19" s="13"/>
    </row>
    <row r="20" spans="1:202" s="11" customFormat="1" ht="50.25" customHeight="1" x14ac:dyDescent="0.25">
      <c r="A20" s="246"/>
      <c r="B20" s="246"/>
      <c r="C20" s="246"/>
      <c r="D20" s="246"/>
      <c r="E20" s="246"/>
      <c r="F20" s="246"/>
      <c r="G20" s="20"/>
      <c r="H20" s="13"/>
    </row>
    <row r="21" spans="1:202" s="109" customFormat="1" ht="30" customHeight="1" x14ac:dyDescent="0.4">
      <c r="A21" s="18" t="s">
        <v>102</v>
      </c>
      <c r="B21" s="19"/>
      <c r="C21" s="19"/>
      <c r="D21" s="19"/>
      <c r="E21" s="19"/>
      <c r="F21" s="9"/>
      <c r="G21" s="110"/>
    </row>
    <row r="22" spans="1:202" s="109" customFormat="1" ht="30" customHeight="1" x14ac:dyDescent="0.35">
      <c r="A22" s="18" t="s">
        <v>97</v>
      </c>
      <c r="B22" s="19"/>
      <c r="C22" s="19"/>
      <c r="D22" s="19"/>
      <c r="E22" s="19"/>
      <c r="F22" s="19"/>
      <c r="G22" s="104"/>
    </row>
    <row r="23" spans="1:202" s="109" customFormat="1" ht="30" customHeight="1" thickBot="1" x14ac:dyDescent="0.4">
      <c r="B23" s="111"/>
      <c r="C23" s="111"/>
      <c r="D23" s="111"/>
      <c r="E23" s="111"/>
      <c r="F23" s="111"/>
      <c r="G23" s="104"/>
    </row>
    <row r="24" spans="1:202" s="109" customFormat="1" ht="38.25" customHeight="1" thickBot="1" x14ac:dyDescent="0.4">
      <c r="A24" s="290" t="s">
        <v>2</v>
      </c>
      <c r="B24" s="290"/>
      <c r="C24" s="23" t="s">
        <v>3</v>
      </c>
      <c r="D24" s="23" t="s">
        <v>4</v>
      </c>
      <c r="E24" s="290" t="s">
        <v>5</v>
      </c>
      <c r="F24" s="290"/>
      <c r="G24" s="104"/>
    </row>
    <row r="25" spans="1:202" s="109" customFormat="1" ht="38.25" customHeight="1" thickBot="1" x14ac:dyDescent="0.4">
      <c r="A25" s="289" t="s">
        <v>80</v>
      </c>
      <c r="B25" s="289"/>
      <c r="C25" s="112" t="s">
        <v>80</v>
      </c>
      <c r="D25" s="112" t="s">
        <v>80</v>
      </c>
      <c r="E25" s="225" t="s">
        <v>80</v>
      </c>
      <c r="F25" s="225"/>
      <c r="G25" s="104"/>
    </row>
    <row r="26" spans="1:202" s="116" customFormat="1" ht="37.5" customHeight="1" thickBot="1" x14ac:dyDescent="0.3">
      <c r="A26" s="113"/>
      <c r="B26" s="113"/>
      <c r="C26" s="113"/>
      <c r="D26" s="113"/>
      <c r="E26" s="263"/>
      <c r="F26" s="263"/>
      <c r="G26" s="114"/>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115"/>
      <c r="CO26" s="115"/>
      <c r="CP26" s="115"/>
      <c r="CQ26" s="115"/>
      <c r="CR26" s="115"/>
      <c r="CS26" s="115"/>
      <c r="CT26" s="115"/>
      <c r="CU26" s="115"/>
      <c r="CV26" s="115"/>
      <c r="CW26" s="115"/>
      <c r="CX26" s="115"/>
      <c r="CY26" s="115"/>
      <c r="CZ26" s="115"/>
      <c r="DA26" s="115"/>
      <c r="DB26" s="115"/>
      <c r="DC26" s="115"/>
      <c r="DD26" s="115"/>
      <c r="DE26" s="115"/>
      <c r="DF26" s="115"/>
      <c r="DG26" s="115"/>
      <c r="DH26" s="115"/>
      <c r="DI26" s="115"/>
      <c r="DJ26" s="115"/>
      <c r="DK26" s="115"/>
      <c r="DL26" s="115"/>
      <c r="DM26" s="115"/>
      <c r="DN26" s="115"/>
      <c r="DO26" s="115"/>
      <c r="DP26" s="115"/>
      <c r="DQ26" s="115"/>
      <c r="DR26" s="115"/>
      <c r="DS26" s="115"/>
      <c r="DT26" s="115"/>
      <c r="DU26" s="115"/>
      <c r="DV26" s="115"/>
      <c r="DW26" s="115"/>
      <c r="DX26" s="115"/>
      <c r="DY26" s="115"/>
      <c r="DZ26" s="115"/>
      <c r="EA26" s="115"/>
      <c r="EB26" s="115"/>
      <c r="EC26" s="115"/>
      <c r="ED26" s="115"/>
      <c r="EE26" s="115"/>
      <c r="EF26" s="115"/>
      <c r="EG26" s="115"/>
      <c r="EH26" s="115"/>
      <c r="EI26" s="115"/>
      <c r="EJ26" s="115"/>
      <c r="EK26" s="115"/>
      <c r="EL26" s="115"/>
      <c r="EM26" s="115"/>
      <c r="EN26" s="115"/>
      <c r="EO26" s="115"/>
      <c r="EP26" s="115"/>
      <c r="EQ26" s="115"/>
      <c r="ER26" s="115"/>
      <c r="ES26" s="115"/>
      <c r="ET26" s="115"/>
      <c r="EU26" s="115"/>
      <c r="EV26" s="115"/>
      <c r="EW26" s="115"/>
      <c r="EX26" s="115"/>
      <c r="EY26" s="115"/>
      <c r="EZ26" s="115"/>
      <c r="FA26" s="115"/>
      <c r="FB26" s="115"/>
      <c r="FC26" s="115"/>
      <c r="FD26" s="115"/>
      <c r="FE26" s="115"/>
      <c r="FF26" s="115"/>
      <c r="FG26" s="115"/>
      <c r="FH26" s="115"/>
      <c r="FI26" s="115"/>
      <c r="FJ26" s="115"/>
      <c r="FK26" s="115"/>
      <c r="FL26" s="115"/>
      <c r="FM26" s="115"/>
      <c r="FN26" s="115"/>
      <c r="FO26" s="115"/>
      <c r="FP26" s="115"/>
      <c r="FQ26" s="115"/>
      <c r="FR26" s="115"/>
      <c r="FS26" s="115"/>
      <c r="FT26" s="115"/>
      <c r="FU26" s="115"/>
      <c r="FV26" s="115"/>
      <c r="FW26" s="115"/>
      <c r="FX26" s="115"/>
      <c r="FY26" s="115"/>
      <c r="FZ26" s="115"/>
      <c r="GA26" s="115"/>
      <c r="GB26" s="115"/>
      <c r="GC26" s="115"/>
      <c r="GD26" s="115"/>
      <c r="GE26" s="115"/>
      <c r="GF26" s="115"/>
      <c r="GG26" s="115"/>
      <c r="GH26" s="115"/>
      <c r="GI26" s="115"/>
      <c r="GJ26" s="115"/>
      <c r="GK26" s="115"/>
      <c r="GL26" s="115"/>
      <c r="GM26" s="115"/>
      <c r="GN26" s="115"/>
      <c r="GO26" s="115"/>
      <c r="GP26" s="115"/>
      <c r="GQ26" s="115"/>
      <c r="GR26" s="115"/>
      <c r="GS26" s="115"/>
      <c r="GT26" s="115"/>
    </row>
    <row r="27" spans="1:202" s="109" customFormat="1" ht="60" customHeight="1" thickBot="1" x14ac:dyDescent="0.4">
      <c r="A27" s="290" t="s">
        <v>6</v>
      </c>
      <c r="B27" s="290"/>
      <c r="C27" s="290"/>
      <c r="D27" s="290"/>
      <c r="E27" s="290"/>
      <c r="F27" s="290"/>
      <c r="G27" s="104"/>
    </row>
    <row r="28" spans="1:202" s="109" customFormat="1" ht="80.25" customHeight="1" thickBot="1" x14ac:dyDescent="0.4">
      <c r="A28" s="28" t="s">
        <v>83</v>
      </c>
      <c r="B28" s="28" t="s">
        <v>7</v>
      </c>
      <c r="C28" s="23" t="s">
        <v>8</v>
      </c>
      <c r="D28" s="28" t="s">
        <v>9</v>
      </c>
      <c r="E28" s="264" t="s">
        <v>10</v>
      </c>
      <c r="F28" s="264"/>
      <c r="G28" s="104"/>
    </row>
    <row r="29" spans="1:202" s="109" customFormat="1" ht="37.5" customHeight="1" thickBot="1" x14ac:dyDescent="0.4">
      <c r="A29" s="117" t="s">
        <v>80</v>
      </c>
      <c r="B29" s="54" t="s">
        <v>80</v>
      </c>
      <c r="C29" s="117" t="s">
        <v>80</v>
      </c>
      <c r="D29" s="118" t="s">
        <v>80</v>
      </c>
      <c r="E29" s="225" t="s">
        <v>80</v>
      </c>
      <c r="F29" s="225"/>
      <c r="G29" s="104"/>
    </row>
    <row r="30" spans="1:202" s="109" customFormat="1" ht="37.5" customHeight="1" thickBot="1" x14ac:dyDescent="0.4">
      <c r="A30" s="226" t="s">
        <v>84</v>
      </c>
      <c r="B30" s="226"/>
      <c r="C30" s="226"/>
      <c r="D30" s="226"/>
      <c r="E30" s="225">
        <f>5214.76+6905683.12</f>
        <v>6910897.8799999999</v>
      </c>
      <c r="F30" s="225"/>
      <c r="G30" s="104"/>
    </row>
    <row r="31" spans="1:202" s="109" customFormat="1" ht="37.5" customHeight="1" thickBot="1" x14ac:dyDescent="0.4">
      <c r="A31" s="226" t="s">
        <v>85</v>
      </c>
      <c r="B31" s="226"/>
      <c r="C31" s="226"/>
      <c r="D31" s="226"/>
      <c r="E31" s="291">
        <f>9369571.29+9080612.62+8106765.73+9302036.67+9882169.05+8609464.99+9519156.24+7268335.7+9934854.48+6534966.29+7920834.51+7468405.2</f>
        <v>102997172.77000003</v>
      </c>
      <c r="F31" s="291"/>
    </row>
    <row r="32" spans="1:202" s="109" customFormat="1" ht="38.1" customHeight="1" thickBot="1" x14ac:dyDescent="0.4">
      <c r="A32" s="236" t="s">
        <v>11</v>
      </c>
      <c r="B32" s="237"/>
      <c r="C32" s="237"/>
      <c r="D32" s="238"/>
      <c r="E32" s="224">
        <f>73809.31+67815.1+77029.02+93752.71+88469.85+85833.55+88634.94+88629.84+78703.56+93468.98+63490.62+74901.17</f>
        <v>974538.64999999991</v>
      </c>
      <c r="F32" s="225"/>
    </row>
    <row r="33" spans="1:8" s="109" customFormat="1" ht="38.1" customHeight="1" thickBot="1" x14ac:dyDescent="0.4">
      <c r="A33" s="226" t="s">
        <v>12</v>
      </c>
      <c r="B33" s="226"/>
      <c r="C33" s="226"/>
      <c r="D33" s="226"/>
      <c r="E33" s="225">
        <f>25898.6+25910.72+26494.17+25954.09+27211.88+25705.05+26311.04+26873.93+26532.53+25783.59+27818.15+25909.92</f>
        <v>316403.67</v>
      </c>
      <c r="F33" s="225"/>
    </row>
    <row r="34" spans="1:8" s="109" customFormat="1" ht="38.1" customHeight="1" thickBot="1" x14ac:dyDescent="0.4">
      <c r="A34" s="226" t="s">
        <v>13</v>
      </c>
      <c r="B34" s="226"/>
      <c r="C34" s="226"/>
      <c r="D34" s="226"/>
      <c r="E34" s="262">
        <f>SUM(E30:E33)</f>
        <v>111199012.97000003</v>
      </c>
      <c r="F34" s="262"/>
      <c r="G34" s="104"/>
    </row>
    <row r="35" spans="1:8" s="109" customFormat="1" ht="38.1" customHeight="1" thickBot="1" x14ac:dyDescent="0.4">
      <c r="A35" s="282"/>
      <c r="B35" s="283"/>
      <c r="C35" s="283"/>
      <c r="D35" s="284"/>
      <c r="E35" s="263"/>
      <c r="F35" s="263"/>
      <c r="G35" s="104"/>
      <c r="H35" s="104"/>
    </row>
    <row r="36" spans="1:8" s="109" customFormat="1" ht="38.1" customHeight="1" thickBot="1" x14ac:dyDescent="0.4">
      <c r="A36" s="226" t="s">
        <v>81</v>
      </c>
      <c r="B36" s="226"/>
      <c r="C36" s="226"/>
      <c r="D36" s="226"/>
      <c r="E36" s="225">
        <v>0</v>
      </c>
      <c r="F36" s="225"/>
      <c r="G36" s="104"/>
      <c r="H36" s="104"/>
    </row>
    <row r="37" spans="1:8" s="109" customFormat="1" ht="38.1" customHeight="1" thickBot="1" x14ac:dyDescent="0.4">
      <c r="A37" s="226" t="s">
        <v>15</v>
      </c>
      <c r="B37" s="226"/>
      <c r="C37" s="226"/>
      <c r="D37" s="226"/>
      <c r="E37" s="285">
        <f>E34+E36</f>
        <v>111199012.97000003</v>
      </c>
      <c r="F37" s="285"/>
      <c r="G37" s="104"/>
    </row>
    <row r="38" spans="1:8" ht="30" customHeight="1" x14ac:dyDescent="0.35">
      <c r="A38" s="119" t="s">
        <v>16</v>
      </c>
      <c r="B38" s="120"/>
      <c r="C38" s="120"/>
      <c r="D38" s="120"/>
      <c r="E38" s="121"/>
      <c r="F38" s="121"/>
    </row>
    <row r="39" spans="1:8" ht="30" customHeight="1" x14ac:dyDescent="0.35">
      <c r="A39" s="119" t="s">
        <v>17</v>
      </c>
      <c r="B39" s="120"/>
      <c r="C39" s="120"/>
      <c r="D39" s="121"/>
      <c r="E39" s="121"/>
      <c r="F39" s="121"/>
    </row>
    <row r="40" spans="1:8" ht="30" customHeight="1" x14ac:dyDescent="0.35">
      <c r="A40" s="257" t="s">
        <v>86</v>
      </c>
      <c r="B40" s="257"/>
      <c r="C40" s="257"/>
      <c r="D40" s="121"/>
      <c r="E40" s="121"/>
      <c r="F40" s="121"/>
    </row>
    <row r="41" spans="1:8" ht="30" customHeight="1" x14ac:dyDescent="0.35">
      <c r="A41" s="122"/>
      <c r="B41" s="121"/>
      <c r="C41" s="121"/>
      <c r="D41" s="121"/>
      <c r="E41" s="121"/>
      <c r="F41" s="121"/>
    </row>
    <row r="42" spans="1:8" ht="30" customHeight="1" x14ac:dyDescent="0.35">
      <c r="A42" s="123"/>
      <c r="B42" s="123"/>
      <c r="C42" s="123"/>
      <c r="D42" s="123"/>
      <c r="E42" s="123"/>
      <c r="F42" s="123"/>
    </row>
    <row r="43" spans="1:8" ht="30" customHeight="1" x14ac:dyDescent="0.35">
      <c r="A43" s="123"/>
      <c r="B43" s="123"/>
      <c r="C43" s="123"/>
      <c r="D43" s="123"/>
      <c r="E43" s="123"/>
      <c r="F43" s="123"/>
    </row>
    <row r="44" spans="1:8" ht="30" customHeight="1" x14ac:dyDescent="0.35">
      <c r="A44" s="123"/>
      <c r="B44" s="123"/>
      <c r="C44" s="123"/>
      <c r="D44" s="123"/>
      <c r="E44" s="123"/>
      <c r="F44" s="123"/>
    </row>
    <row r="45" spans="1:8" ht="30" customHeight="1" x14ac:dyDescent="0.35">
      <c r="A45" s="123"/>
      <c r="B45" s="123"/>
      <c r="C45" s="123"/>
      <c r="D45" s="123"/>
      <c r="E45" s="123"/>
      <c r="F45" s="123"/>
    </row>
    <row r="46" spans="1:8" ht="30" customHeight="1" x14ac:dyDescent="0.35">
      <c r="A46" s="123"/>
      <c r="B46" s="123"/>
      <c r="C46" s="123"/>
      <c r="D46" s="123"/>
      <c r="E46" s="123"/>
      <c r="F46" s="123"/>
    </row>
    <row r="47" spans="1:8" ht="30" customHeight="1" x14ac:dyDescent="0.35">
      <c r="A47" s="123"/>
      <c r="B47" s="123"/>
      <c r="C47" s="123"/>
      <c r="D47" s="123"/>
      <c r="E47" s="123"/>
      <c r="F47" s="123"/>
    </row>
    <row r="48" spans="1:8" ht="30" customHeight="1" x14ac:dyDescent="0.35">
      <c r="A48" s="123"/>
      <c r="B48" s="123"/>
      <c r="C48" s="123"/>
      <c r="D48" s="123"/>
      <c r="E48" s="123"/>
      <c r="F48" s="123"/>
    </row>
    <row r="49" spans="1:7" ht="30" customHeight="1" x14ac:dyDescent="0.35">
      <c r="A49" s="123"/>
      <c r="B49" s="123"/>
      <c r="C49" s="123"/>
      <c r="D49" s="123"/>
      <c r="E49" s="123"/>
      <c r="F49" s="123"/>
    </row>
    <row r="50" spans="1:7" ht="30" customHeight="1" x14ac:dyDescent="0.35">
      <c r="A50" s="123"/>
      <c r="B50" s="123"/>
      <c r="C50" s="123"/>
      <c r="D50" s="123"/>
      <c r="E50" s="123"/>
      <c r="F50" s="123"/>
    </row>
    <row r="51" spans="1:7" ht="30" customHeight="1" x14ac:dyDescent="0.35">
      <c r="A51" s="123"/>
      <c r="B51" s="123"/>
      <c r="C51" s="123"/>
      <c r="D51" s="123"/>
      <c r="E51" s="123"/>
      <c r="F51" s="123"/>
    </row>
    <row r="52" spans="1:7" ht="30" customHeight="1" x14ac:dyDescent="0.35">
      <c r="A52" s="123"/>
      <c r="B52" s="123"/>
      <c r="C52" s="123"/>
      <c r="D52" s="123"/>
      <c r="E52" s="123"/>
      <c r="F52" s="123"/>
    </row>
    <row r="53" spans="1:7" ht="30" customHeight="1" x14ac:dyDescent="0.35">
      <c r="A53" s="123"/>
      <c r="B53" s="123"/>
      <c r="C53" s="123"/>
      <c r="D53" s="123"/>
      <c r="E53" s="123"/>
      <c r="F53" s="123"/>
    </row>
    <row r="54" spans="1:7" ht="30" customHeight="1" x14ac:dyDescent="0.35">
      <c r="A54" s="123"/>
      <c r="B54" s="123"/>
      <c r="C54" s="123"/>
      <c r="D54" s="123"/>
      <c r="E54" s="123"/>
      <c r="F54" s="123"/>
    </row>
    <row r="55" spans="1:7" ht="30" customHeight="1" x14ac:dyDescent="0.35">
      <c r="A55" s="123"/>
      <c r="B55" s="123"/>
      <c r="C55" s="123"/>
      <c r="D55" s="123"/>
      <c r="E55" s="123"/>
      <c r="F55" s="123"/>
    </row>
    <row r="56" spans="1:7" ht="30" customHeight="1" x14ac:dyDescent="0.35">
      <c r="A56" s="258" t="s">
        <v>104</v>
      </c>
      <c r="B56" s="258"/>
      <c r="C56" s="258"/>
      <c r="D56" s="258"/>
      <c r="E56" s="258"/>
      <c r="F56" s="258"/>
    </row>
    <row r="57" spans="1:7" ht="30" customHeight="1" x14ac:dyDescent="0.35">
      <c r="A57" s="258"/>
      <c r="B57" s="258"/>
      <c r="C57" s="258"/>
      <c r="D57" s="258"/>
      <c r="E57" s="258"/>
      <c r="F57" s="258"/>
    </row>
    <row r="58" spans="1:7" ht="30" customHeight="1" x14ac:dyDescent="0.35">
      <c r="A58" s="123"/>
      <c r="B58" s="123"/>
      <c r="C58" s="123"/>
      <c r="D58" s="123"/>
      <c r="E58" s="123"/>
      <c r="F58" s="123"/>
    </row>
    <row r="59" spans="1:7" ht="30" customHeight="1" x14ac:dyDescent="0.35">
      <c r="A59" s="123"/>
      <c r="B59" s="123"/>
      <c r="C59" s="123"/>
      <c r="D59" s="123"/>
      <c r="E59" s="123"/>
      <c r="F59" s="123"/>
    </row>
    <row r="60" spans="1:7" ht="30" customHeight="1" x14ac:dyDescent="0.35">
      <c r="A60" s="123"/>
      <c r="B60" s="123"/>
      <c r="C60" s="123"/>
      <c r="D60" s="123"/>
      <c r="E60" s="123"/>
      <c r="F60" s="123"/>
    </row>
    <row r="61" spans="1:7" ht="30" customHeight="1" thickBot="1" x14ac:dyDescent="0.4">
      <c r="A61" s="123"/>
      <c r="B61" s="123"/>
      <c r="C61" s="123"/>
      <c r="D61" s="123"/>
      <c r="E61" s="123"/>
      <c r="F61" s="123"/>
    </row>
    <row r="62" spans="1:7" s="109" customFormat="1" ht="37.5" customHeight="1" thickBot="1" x14ac:dyDescent="0.4">
      <c r="A62" s="244" t="s">
        <v>18</v>
      </c>
      <c r="B62" s="255"/>
      <c r="C62" s="255"/>
      <c r="D62" s="255"/>
      <c r="E62" s="255"/>
      <c r="F62" s="245"/>
      <c r="G62" s="104"/>
    </row>
    <row r="63" spans="1:7" s="109" customFormat="1" ht="37.5" customHeight="1" thickBot="1" x14ac:dyDescent="0.4">
      <c r="A63" s="286" t="s">
        <v>101</v>
      </c>
      <c r="B63" s="287"/>
      <c r="C63" s="287"/>
      <c r="D63" s="287"/>
      <c r="E63" s="287"/>
      <c r="F63" s="288"/>
      <c r="G63" s="104"/>
    </row>
    <row r="64" spans="1:7" s="109" customFormat="1" ht="33" customHeight="1" x14ac:dyDescent="0.4">
      <c r="A64" s="124"/>
      <c r="B64" s="125"/>
      <c r="C64" s="126" t="s">
        <v>19</v>
      </c>
      <c r="D64" s="126" t="s">
        <v>19</v>
      </c>
      <c r="E64" s="127" t="s">
        <v>20</v>
      </c>
      <c r="F64" s="126" t="s">
        <v>19</v>
      </c>
      <c r="G64" s="104"/>
    </row>
    <row r="65" spans="1:8" s="109" customFormat="1" ht="33" customHeight="1" x14ac:dyDescent="0.4">
      <c r="A65" s="127" t="s">
        <v>21</v>
      </c>
      <c r="B65" s="128" t="s">
        <v>19</v>
      </c>
      <c r="C65" s="127" t="s">
        <v>22</v>
      </c>
      <c r="D65" s="127" t="s">
        <v>22</v>
      </c>
      <c r="E65" s="127" t="s">
        <v>19</v>
      </c>
      <c r="F65" s="127" t="s">
        <v>22</v>
      </c>
      <c r="G65" s="104"/>
    </row>
    <row r="66" spans="1:8" s="109" customFormat="1" ht="33" customHeight="1" x14ac:dyDescent="0.4">
      <c r="A66" s="127" t="s">
        <v>23</v>
      </c>
      <c r="B66" s="128" t="s">
        <v>22</v>
      </c>
      <c r="C66" s="127" t="s">
        <v>24</v>
      </c>
      <c r="D66" s="127" t="s">
        <v>25</v>
      </c>
      <c r="E66" s="127" t="s">
        <v>26</v>
      </c>
      <c r="F66" s="127" t="s">
        <v>27</v>
      </c>
      <c r="G66" s="104"/>
    </row>
    <row r="67" spans="1:8" s="109" customFormat="1" ht="33" customHeight="1" x14ac:dyDescent="0.4">
      <c r="A67" s="127" t="s">
        <v>28</v>
      </c>
      <c r="B67" s="128" t="s">
        <v>29</v>
      </c>
      <c r="C67" s="127" t="s">
        <v>30</v>
      </c>
      <c r="D67" s="127" t="s">
        <v>31</v>
      </c>
      <c r="E67" s="127" t="s">
        <v>29</v>
      </c>
      <c r="F67" s="127" t="s">
        <v>32</v>
      </c>
      <c r="G67" s="104"/>
    </row>
    <row r="68" spans="1:8" s="109" customFormat="1" ht="33" customHeight="1" x14ac:dyDescent="0.4">
      <c r="A68" s="129"/>
      <c r="B68" s="128" t="s">
        <v>33</v>
      </c>
      <c r="C68" s="127" t="s">
        <v>34</v>
      </c>
      <c r="D68" s="127" t="s">
        <v>33</v>
      </c>
      <c r="E68" s="127" t="s">
        <v>35</v>
      </c>
      <c r="F68" s="127" t="s">
        <v>36</v>
      </c>
      <c r="G68" s="104"/>
    </row>
    <row r="69" spans="1:8" s="109" customFormat="1" ht="33" customHeight="1" x14ac:dyDescent="0.4">
      <c r="A69" s="129"/>
      <c r="B69" s="130"/>
      <c r="C69" s="127" t="s">
        <v>33</v>
      </c>
      <c r="D69" s="127" t="s">
        <v>37</v>
      </c>
      <c r="E69" s="127" t="s">
        <v>38</v>
      </c>
      <c r="F69" s="127" t="s">
        <v>39</v>
      </c>
      <c r="G69" s="104"/>
    </row>
    <row r="70" spans="1:8" s="109" customFormat="1" ht="33" customHeight="1" thickBot="1" x14ac:dyDescent="0.45">
      <c r="A70" s="131"/>
      <c r="B70" s="132"/>
      <c r="C70" s="133" t="s">
        <v>40</v>
      </c>
      <c r="D70" s="134"/>
      <c r="E70" s="135" t="s">
        <v>41</v>
      </c>
      <c r="F70" s="134"/>
      <c r="G70" s="104"/>
    </row>
    <row r="71" spans="1:8" s="109" customFormat="1" ht="47.25" customHeight="1" thickBot="1" x14ac:dyDescent="0.4">
      <c r="A71" s="52" t="s">
        <v>42</v>
      </c>
      <c r="B71" s="53">
        <f t="shared" ref="B71:B87" si="0">D71+F71</f>
        <v>11418371.199999999</v>
      </c>
      <c r="C71" s="54">
        <f>131157.58+110109.01+67933.13+62409+62409+62409+13076.27+12219.98</f>
        <v>521722.97</v>
      </c>
      <c r="D71" s="55">
        <f>897908.83+890062.75+912893.03+937621.47+1143749.16+1167680.66+1152732.74+1145521.84+779885.64+815456.42+795795.51+744090.37</f>
        <v>11383398.42</v>
      </c>
      <c r="E71" s="54">
        <f>C71+D71</f>
        <v>11905121.390000001</v>
      </c>
      <c r="F71" s="55">
        <f>34972.78</f>
        <v>34972.78</v>
      </c>
      <c r="G71" s="174"/>
      <c r="H71" s="175"/>
    </row>
    <row r="72" spans="1:8" s="109" customFormat="1" ht="47.25" customHeight="1" thickBot="1" x14ac:dyDescent="0.4">
      <c r="A72" s="52" t="s">
        <v>43</v>
      </c>
      <c r="B72" s="53">
        <f t="shared" si="0"/>
        <v>0</v>
      </c>
      <c r="C72" s="54">
        <v>0</v>
      </c>
      <c r="D72" s="55">
        <v>0</v>
      </c>
      <c r="E72" s="54">
        <f t="shared" ref="E72:E86" si="1">C72+D72</f>
        <v>0</v>
      </c>
      <c r="F72" s="54">
        <v>0</v>
      </c>
      <c r="G72" s="174"/>
      <c r="H72" s="175"/>
    </row>
    <row r="73" spans="1:8" s="109" customFormat="1" ht="47.25" customHeight="1" thickBot="1" x14ac:dyDescent="0.4">
      <c r="A73" s="52" t="s">
        <v>44</v>
      </c>
      <c r="B73" s="53">
        <f t="shared" si="0"/>
        <v>11667070.01</v>
      </c>
      <c r="C73" s="54">
        <f>687443.1+574015.57+161385.6</f>
        <v>1422844.27</v>
      </c>
      <c r="D73" s="55">
        <f>24483.23+955135.92+356191+923604.73+1176874.48+1181589.64+1231431.69+859131.16+1361850.31+1397852.04+789155.14+868754.23</f>
        <v>11126053.57</v>
      </c>
      <c r="E73" s="54">
        <f t="shared" si="1"/>
        <v>12548897.84</v>
      </c>
      <c r="F73" s="54">
        <f>306218.2+231487.17+3311.07</f>
        <v>541016.43999999994</v>
      </c>
      <c r="G73" s="174"/>
      <c r="H73" s="175"/>
    </row>
    <row r="74" spans="1:8" s="109" customFormat="1" ht="55.5" customHeight="1" thickBot="1" x14ac:dyDescent="0.4">
      <c r="A74" s="136" t="s">
        <v>45</v>
      </c>
      <c r="B74" s="53">
        <f t="shared" si="0"/>
        <v>37995102.979999997</v>
      </c>
      <c r="C74" s="54">
        <f>2135853.21+2270044.92+312991.46+2862</f>
        <v>4721751.59</v>
      </c>
      <c r="D74" s="55">
        <f>18479.67+683572.66+2336741.23+2919701.22+3697662.88+4151939+3224106.06+2914870.86+3264528.75+3381172.6+3044131.38+3254330.29</f>
        <v>32891236.599999998</v>
      </c>
      <c r="E74" s="54">
        <f t="shared" si="1"/>
        <v>37612988.189999998</v>
      </c>
      <c r="F74" s="54">
        <f>2504000.3+2319626.17+655.34+279584.57</f>
        <v>5103866.38</v>
      </c>
      <c r="G74" s="174"/>
      <c r="H74" s="175"/>
    </row>
    <row r="75" spans="1:8" s="109" customFormat="1" ht="47.25" customHeight="1" thickBot="1" x14ac:dyDescent="0.4">
      <c r="A75" s="52" t="s">
        <v>46</v>
      </c>
      <c r="B75" s="53">
        <f t="shared" si="0"/>
        <v>3972536.6900000004</v>
      </c>
      <c r="C75" s="54">
        <f>166694.51</f>
        <v>166694.51</v>
      </c>
      <c r="D75" s="55">
        <f>89318.45+255486.69+321060.22+284468.77+334494.87+345413.33+349126.56+316953.07+361529.02+358184.45+331198.43+358133.35</f>
        <v>3705367.2100000004</v>
      </c>
      <c r="E75" s="54">
        <f t="shared" si="1"/>
        <v>3872061.7200000007</v>
      </c>
      <c r="F75" s="54">
        <f>263022.69+4146.79</f>
        <v>267169.48</v>
      </c>
      <c r="G75" s="174"/>
      <c r="H75" s="175"/>
    </row>
    <row r="76" spans="1:8" s="109" customFormat="1" ht="55.5" customHeight="1" thickBot="1" x14ac:dyDescent="0.4">
      <c r="A76" s="136" t="s">
        <v>47</v>
      </c>
      <c r="B76" s="53">
        <f t="shared" si="0"/>
        <v>6020700.5300000003</v>
      </c>
      <c r="C76" s="54">
        <f>327379.16+89807.91</f>
        <v>417187.06999999995</v>
      </c>
      <c r="D76" s="55">
        <f>51682.88+336468.3+445258.66+454506.61+525142.71+520502.68+586153.34+506209.87+506429.98+544615.99+481153.66+498941.9</f>
        <v>5457066.5800000001</v>
      </c>
      <c r="E76" s="54">
        <f t="shared" si="1"/>
        <v>5874253.6500000004</v>
      </c>
      <c r="F76" s="54">
        <f>409626.51+131817.44+22190</f>
        <v>563633.94999999995</v>
      </c>
      <c r="G76" s="174"/>
      <c r="H76" s="175"/>
    </row>
    <row r="77" spans="1:8" s="109" customFormat="1" ht="47.25" customHeight="1" thickBot="1" x14ac:dyDescent="0.4">
      <c r="A77" s="52" t="s">
        <v>48</v>
      </c>
      <c r="B77" s="53">
        <f t="shared" si="0"/>
        <v>11316060.239999998</v>
      </c>
      <c r="C77" s="54">
        <f>119912.83</f>
        <v>119912.83</v>
      </c>
      <c r="D77" s="55">
        <f>828765+971815.7+842986.62+933892.91+812513.82+967950.89+937185.54+884541.31+887651.6+1991938.03+1010621.9+163589.4</f>
        <v>11233452.719999999</v>
      </c>
      <c r="E77" s="54">
        <f t="shared" si="1"/>
        <v>11353365.549999999</v>
      </c>
      <c r="F77" s="54">
        <f>70457.8+12149.72</f>
        <v>82607.520000000004</v>
      </c>
      <c r="G77" s="174"/>
      <c r="H77" s="175"/>
    </row>
    <row r="78" spans="1:8" s="109" customFormat="1" ht="55.5" customHeight="1" thickBot="1" x14ac:dyDescent="0.4">
      <c r="A78" s="136" t="s">
        <v>49</v>
      </c>
      <c r="B78" s="53">
        <f t="shared" si="0"/>
        <v>10508673.76</v>
      </c>
      <c r="C78" s="54">
        <f>349256.37+48013.39</f>
        <v>397269.76000000001</v>
      </c>
      <c r="D78" s="55">
        <f>332737.05+814702.83+756181.52+747596.43+873162.54+901623.88+869414.08+934694.04+1009610.21+888520.05+917766.21+907147.18</f>
        <v>9953156.0199999996</v>
      </c>
      <c r="E78" s="54">
        <f t="shared" si="1"/>
        <v>10350425.779999999</v>
      </c>
      <c r="F78" s="54">
        <f>540054.33+15463.41</f>
        <v>555517.74</v>
      </c>
      <c r="G78" s="174"/>
      <c r="H78" s="175"/>
    </row>
    <row r="79" spans="1:8" s="109" customFormat="1" ht="47.25" customHeight="1" thickBot="1" x14ac:dyDescent="0.4">
      <c r="A79" s="52" t="s">
        <v>50</v>
      </c>
      <c r="B79" s="53">
        <f t="shared" si="0"/>
        <v>130511.51000000002</v>
      </c>
      <c r="C79" s="54">
        <f>5532.5</f>
        <v>5532.5</v>
      </c>
      <c r="D79" s="55">
        <f>4823.2+9923.2+10373.61+10373.61+10373.61+10550.41+10550.41+10550.41+10550.41+10550.41+10780.88+10780.88</f>
        <v>120181.04000000002</v>
      </c>
      <c r="E79" s="54">
        <f t="shared" si="1"/>
        <v>125713.54000000002</v>
      </c>
      <c r="F79" s="220">
        <f>10330.47</f>
        <v>10330.469999999999</v>
      </c>
      <c r="G79" s="174"/>
      <c r="H79" s="175"/>
    </row>
    <row r="80" spans="1:8" s="109" customFormat="1" ht="47.25" customHeight="1" thickBot="1" x14ac:dyDescent="0.4">
      <c r="A80" s="52" t="s">
        <v>51</v>
      </c>
      <c r="B80" s="53">
        <f t="shared" si="0"/>
        <v>6151614.96</v>
      </c>
      <c r="C80" s="54">
        <f>93679.38+33050.55</f>
        <v>126729.93000000001</v>
      </c>
      <c r="D80" s="55">
        <f>357470.66+459107.66+477388.81+503669.33+478602.14+528942.43+528050.32+517792.92+569839.2+473973.25+606614.15+551348.46</f>
        <v>6052799.3300000001</v>
      </c>
      <c r="E80" s="54">
        <f t="shared" si="1"/>
        <v>6179529.2599999998</v>
      </c>
      <c r="F80" s="54">
        <f>85835.63+12980</f>
        <v>98815.63</v>
      </c>
      <c r="G80" s="174"/>
      <c r="H80" s="175"/>
    </row>
    <row r="81" spans="1:8" s="109" customFormat="1" ht="47.25" customHeight="1" thickBot="1" x14ac:dyDescent="0.4">
      <c r="A81" s="52" t="s">
        <v>52</v>
      </c>
      <c r="B81" s="53">
        <f t="shared" si="0"/>
        <v>1735023.01</v>
      </c>
      <c r="C81" s="54">
        <f>295382.22</f>
        <v>295382.21999999997</v>
      </c>
      <c r="D81" s="55">
        <f>111068.82+61342.91+48728.8+64600.27+62948.05+54758.94+63778.09+54611.13+40258.56+61739.99+443231.65+399020.28</f>
        <v>1466087.49</v>
      </c>
      <c r="E81" s="54">
        <f t="shared" si="1"/>
        <v>1761469.71</v>
      </c>
      <c r="F81" s="54">
        <f>268935.52</f>
        <v>268935.52</v>
      </c>
      <c r="G81" s="174"/>
      <c r="H81" s="175"/>
    </row>
    <row r="82" spans="1:8" s="109" customFormat="1" ht="47.25" customHeight="1" thickBot="1" x14ac:dyDescent="0.4">
      <c r="A82" s="52" t="s">
        <v>53</v>
      </c>
      <c r="B82" s="53">
        <f t="shared" si="0"/>
        <v>27313.55</v>
      </c>
      <c r="C82" s="54">
        <v>0</v>
      </c>
      <c r="D82" s="55">
        <f>4678.11+1595.84+1849.37+1294.56+4483.61+1920.4+1141.49+4647.97+965.89+621.19+2765.13+1349.99</f>
        <v>27313.55</v>
      </c>
      <c r="E82" s="54">
        <f t="shared" si="1"/>
        <v>27313.55</v>
      </c>
      <c r="F82" s="54">
        <v>0</v>
      </c>
      <c r="G82" s="174"/>
      <c r="H82" s="175"/>
    </row>
    <row r="83" spans="1:8" s="109" customFormat="1" ht="55.5" customHeight="1" thickBot="1" x14ac:dyDescent="0.4">
      <c r="A83" s="136" t="s">
        <v>54</v>
      </c>
      <c r="B83" s="53">
        <f t="shared" si="0"/>
        <v>1796797.23</v>
      </c>
      <c r="C83" s="54">
        <f>33815.45</f>
        <v>33815.449999999997</v>
      </c>
      <c r="D83" s="55">
        <f>31308.79+108911.65+86566.96+68506.4+305305.69+107524.61+71474.22+171830.37+180655.66+77670.16+168882.14+226763.46</f>
        <v>1605400.1099999999</v>
      </c>
      <c r="E83" s="54">
        <f t="shared" si="1"/>
        <v>1639215.5599999998</v>
      </c>
      <c r="F83" s="54">
        <f>191397.12</f>
        <v>191397.12</v>
      </c>
      <c r="G83" s="174"/>
      <c r="H83" s="175"/>
    </row>
    <row r="84" spans="1:8" s="109" customFormat="1" ht="47.25" customHeight="1" thickBot="1" x14ac:dyDescent="0.4">
      <c r="A84" s="52" t="s">
        <v>55</v>
      </c>
      <c r="B84" s="53">
        <f t="shared" si="0"/>
        <v>0</v>
      </c>
      <c r="C84" s="54">
        <v>0</v>
      </c>
      <c r="D84" s="55">
        <v>0</v>
      </c>
      <c r="E84" s="54">
        <f t="shared" si="1"/>
        <v>0</v>
      </c>
      <c r="F84" s="54">
        <v>0</v>
      </c>
      <c r="G84" s="174"/>
      <c r="H84" s="175"/>
    </row>
    <row r="85" spans="1:8" s="109" customFormat="1" ht="55.5" customHeight="1" thickBot="1" x14ac:dyDescent="0.4">
      <c r="A85" s="136" t="s">
        <v>56</v>
      </c>
      <c r="B85" s="53">
        <f t="shared" si="0"/>
        <v>28680.91</v>
      </c>
      <c r="C85" s="54">
        <v>0</v>
      </c>
      <c r="D85" s="55">
        <f>2249.35+2214.4+2130.4+2400.43+2227.15+2280.18+2412.05+2567.13+2457.1+4336.52+2556.3+849.9</f>
        <v>28680.91</v>
      </c>
      <c r="E85" s="54">
        <f t="shared" si="1"/>
        <v>28680.91</v>
      </c>
      <c r="F85" s="54">
        <v>0</v>
      </c>
      <c r="G85" s="174"/>
      <c r="H85" s="175"/>
    </row>
    <row r="86" spans="1:8" s="109" customFormat="1" ht="47.25" customHeight="1" thickBot="1" x14ac:dyDescent="0.4">
      <c r="A86" s="52" t="s">
        <v>57</v>
      </c>
      <c r="B86" s="53">
        <f t="shared" si="0"/>
        <v>609592.86</v>
      </c>
      <c r="C86" s="54">
        <v>0</v>
      </c>
      <c r="D86" s="55">
        <f>7404.95+10735.38+53793.89+31015.8+26546+43402.39+43767.8+38154.4+272200.62+19563.05+28845.13+34163.45</f>
        <v>609592.86</v>
      </c>
      <c r="E86" s="54">
        <f t="shared" si="1"/>
        <v>609592.86</v>
      </c>
      <c r="F86" s="54">
        <v>0</v>
      </c>
      <c r="G86" s="174"/>
      <c r="H86" s="175"/>
    </row>
    <row r="87" spans="1:8" s="109" customFormat="1" ht="47.25" customHeight="1" thickBot="1" x14ac:dyDescent="0.4">
      <c r="A87" s="57" t="s">
        <v>0</v>
      </c>
      <c r="B87" s="137">
        <f t="shared" si="0"/>
        <v>103378049.43999998</v>
      </c>
      <c r="C87" s="58">
        <f>SUM(C71:C86)</f>
        <v>8228843.0999999996</v>
      </c>
      <c r="D87" s="58">
        <f>SUM(D71:D86)</f>
        <v>95659786.409999982</v>
      </c>
      <c r="E87" s="58">
        <f>SUM(E71:E86)</f>
        <v>103888629.51000001</v>
      </c>
      <c r="F87" s="138">
        <f>SUM(F71:F86)</f>
        <v>7718263.0300000003</v>
      </c>
      <c r="G87" s="60"/>
      <c r="H87" s="175"/>
    </row>
    <row r="88" spans="1:8" s="14" customFormat="1" ht="30" customHeight="1" x14ac:dyDescent="0.25">
      <c r="A88" s="34" t="s">
        <v>58</v>
      </c>
      <c r="B88" s="35"/>
      <c r="C88" s="35"/>
      <c r="D88" s="35"/>
      <c r="E88" s="35"/>
      <c r="F88" s="35"/>
      <c r="G88" s="33"/>
      <c r="H88" s="64"/>
    </row>
    <row r="89" spans="1:8" s="14" customFormat="1" ht="30" customHeight="1" x14ac:dyDescent="0.25">
      <c r="A89" s="34" t="s">
        <v>59</v>
      </c>
      <c r="B89" s="35"/>
      <c r="C89" s="61"/>
      <c r="D89" s="139"/>
      <c r="E89" s="60"/>
      <c r="F89" s="140"/>
      <c r="G89" s="61"/>
    </row>
    <row r="90" spans="1:8" s="14" customFormat="1" ht="30" customHeight="1" x14ac:dyDescent="0.35">
      <c r="A90" s="34" t="s">
        <v>60</v>
      </c>
      <c r="B90" s="35"/>
      <c r="C90" s="61"/>
      <c r="D90" s="141"/>
      <c r="E90" s="61"/>
      <c r="F90" s="142"/>
      <c r="G90" s="10"/>
    </row>
    <row r="91" spans="1:8" s="14" customFormat="1" ht="30" customHeight="1" x14ac:dyDescent="0.25">
      <c r="A91" s="34" t="s">
        <v>61</v>
      </c>
      <c r="B91" s="35"/>
      <c r="C91" s="35"/>
      <c r="D91" s="35"/>
      <c r="E91" s="61"/>
      <c r="F91" s="35"/>
      <c r="G91" s="33"/>
    </row>
    <row r="92" spans="1:8" s="14" customFormat="1" ht="30" customHeight="1" x14ac:dyDescent="0.25">
      <c r="A92" s="34" t="s">
        <v>62</v>
      </c>
      <c r="B92" s="35"/>
      <c r="C92" s="35"/>
      <c r="D92" s="35"/>
      <c r="E92" s="35"/>
      <c r="F92" s="35"/>
      <c r="G92" s="33"/>
    </row>
    <row r="93" spans="1:8" s="14" customFormat="1" ht="30" customHeight="1" x14ac:dyDescent="0.25">
      <c r="A93" s="34" t="s">
        <v>63</v>
      </c>
      <c r="B93" s="35"/>
      <c r="C93" s="35"/>
      <c r="D93" s="35"/>
      <c r="E93" s="35"/>
      <c r="F93" s="35"/>
      <c r="G93" s="33"/>
    </row>
    <row r="94" spans="1:8" ht="30" customHeight="1" x14ac:dyDescent="0.35">
      <c r="A94" s="143" t="s">
        <v>64</v>
      </c>
      <c r="B94" s="143"/>
      <c r="C94" s="143"/>
      <c r="D94" s="144"/>
      <c r="E94" s="143"/>
      <c r="F94" s="143"/>
    </row>
    <row r="95" spans="1:8" ht="30" customHeight="1" x14ac:dyDescent="0.35">
      <c r="A95" s="143" t="s">
        <v>65</v>
      </c>
      <c r="B95" s="143"/>
      <c r="C95" s="143"/>
      <c r="D95" s="145"/>
      <c r="E95" s="143"/>
      <c r="F95" s="143"/>
    </row>
    <row r="96" spans="1:8" ht="30" customHeight="1" x14ac:dyDescent="0.35">
      <c r="A96" s="143" t="s">
        <v>66</v>
      </c>
      <c r="B96" s="143"/>
      <c r="C96" s="143"/>
      <c r="D96" s="143"/>
      <c r="E96" s="143"/>
      <c r="F96" s="143"/>
    </row>
    <row r="97" spans="1:7" ht="30" customHeight="1" x14ac:dyDescent="0.35">
      <c r="A97" s="143" t="s">
        <v>67</v>
      </c>
      <c r="B97" s="143"/>
      <c r="C97" s="143"/>
      <c r="D97" s="143"/>
      <c r="E97" s="146"/>
      <c r="F97" s="146"/>
    </row>
    <row r="98" spans="1:7" ht="30" customHeight="1" x14ac:dyDescent="0.35">
      <c r="A98" s="143"/>
      <c r="B98" s="143"/>
      <c r="C98" s="143"/>
      <c r="D98" s="143"/>
      <c r="E98" s="146"/>
      <c r="F98" s="146"/>
    </row>
    <row r="99" spans="1:7" s="14" customFormat="1" ht="30" customHeight="1" x14ac:dyDescent="0.25">
      <c r="A99" s="34" t="s">
        <v>68</v>
      </c>
      <c r="B99" s="35"/>
      <c r="C99" s="35"/>
      <c r="D99" s="35"/>
      <c r="E99" s="35"/>
      <c r="F99" s="35"/>
      <c r="G99" s="33"/>
    </row>
    <row r="100" spans="1:7" s="14" customFormat="1" ht="30" customHeight="1" x14ac:dyDescent="0.25">
      <c r="A100" s="34"/>
      <c r="B100" s="35"/>
      <c r="C100" s="35"/>
      <c r="D100" s="35"/>
      <c r="E100" s="35"/>
      <c r="F100" s="35"/>
      <c r="G100" s="33"/>
    </row>
    <row r="101" spans="1:7" s="14" customFormat="1" ht="30" customHeight="1" x14ac:dyDescent="0.25">
      <c r="A101" s="34"/>
      <c r="B101" s="35"/>
      <c r="C101" s="35"/>
      <c r="D101" s="35"/>
      <c r="E101" s="35"/>
      <c r="F101" s="35"/>
      <c r="G101" s="33"/>
    </row>
    <row r="102" spans="1:7" s="14" customFormat="1" ht="30" customHeight="1" x14ac:dyDescent="0.25">
      <c r="A102" s="34"/>
      <c r="B102" s="35"/>
      <c r="C102" s="35"/>
      <c r="D102" s="35"/>
      <c r="E102" s="35"/>
      <c r="F102" s="35"/>
      <c r="G102" s="33"/>
    </row>
    <row r="103" spans="1:7" s="14" customFormat="1" ht="30" customHeight="1" x14ac:dyDescent="0.25">
      <c r="A103" s="34"/>
      <c r="B103" s="35"/>
      <c r="C103" s="35"/>
      <c r="D103" s="35"/>
      <c r="E103" s="35"/>
      <c r="F103" s="35"/>
      <c r="G103" s="33"/>
    </row>
    <row r="104" spans="1:7" s="14" customFormat="1" ht="30" customHeight="1" x14ac:dyDescent="0.25">
      <c r="A104" s="34"/>
      <c r="B104" s="35"/>
      <c r="C104" s="35"/>
      <c r="D104" s="35"/>
      <c r="E104" s="35"/>
      <c r="F104" s="35"/>
      <c r="G104" s="33"/>
    </row>
    <row r="105" spans="1:7" s="14" customFormat="1" ht="30" customHeight="1" x14ac:dyDescent="0.25">
      <c r="A105" s="34"/>
      <c r="B105" s="35"/>
      <c r="C105" s="35"/>
      <c r="D105" s="35"/>
      <c r="E105" s="35"/>
      <c r="F105" s="35"/>
      <c r="G105" s="33"/>
    </row>
    <row r="106" spans="1:7" s="14" customFormat="1" ht="30" customHeight="1" x14ac:dyDescent="0.25">
      <c r="A106" s="34"/>
      <c r="B106" s="35"/>
      <c r="C106" s="35"/>
      <c r="D106" s="35"/>
      <c r="E106" s="35"/>
      <c r="F106" s="35"/>
      <c r="G106" s="33"/>
    </row>
    <row r="107" spans="1:7" s="14" customFormat="1" ht="30" customHeight="1" x14ac:dyDescent="0.25">
      <c r="A107" s="34"/>
      <c r="B107" s="35"/>
      <c r="C107" s="35"/>
      <c r="D107" s="35"/>
      <c r="E107" s="35"/>
      <c r="F107" s="35"/>
      <c r="G107" s="33"/>
    </row>
    <row r="108" spans="1:7" s="14" customFormat="1" ht="30" customHeight="1" x14ac:dyDescent="0.25">
      <c r="A108" s="34"/>
      <c r="B108" s="35"/>
      <c r="C108" s="35"/>
      <c r="D108" s="35"/>
      <c r="E108" s="35"/>
      <c r="F108" s="35"/>
      <c r="G108" s="33"/>
    </row>
    <row r="109" spans="1:7" s="14" customFormat="1" ht="30" customHeight="1" x14ac:dyDescent="0.25">
      <c r="A109" s="34"/>
      <c r="B109" s="35"/>
      <c r="C109" s="35"/>
      <c r="D109" s="35"/>
      <c r="E109" s="35"/>
      <c r="F109" s="35"/>
      <c r="G109" s="33"/>
    </row>
    <row r="110" spans="1:7" s="14" customFormat="1" ht="30" customHeight="1" x14ac:dyDescent="0.25">
      <c r="A110" s="34"/>
      <c r="B110" s="35"/>
      <c r="C110" s="35"/>
      <c r="D110" s="35"/>
      <c r="E110" s="35"/>
      <c r="F110" s="35"/>
      <c r="G110" s="33"/>
    </row>
    <row r="111" spans="1:7" s="14" customFormat="1" ht="30" customHeight="1" x14ac:dyDescent="0.25">
      <c r="A111" s="34"/>
      <c r="B111" s="35"/>
      <c r="C111" s="35"/>
      <c r="D111" s="35"/>
      <c r="E111" s="35"/>
      <c r="F111" s="35"/>
      <c r="G111" s="33"/>
    </row>
    <row r="112" spans="1:7" ht="30" customHeight="1" thickBot="1" x14ac:dyDescent="0.4">
      <c r="A112" s="147"/>
      <c r="B112" s="148"/>
      <c r="C112" s="148"/>
      <c r="D112" s="148"/>
      <c r="E112" s="148"/>
      <c r="F112" s="148"/>
    </row>
    <row r="113" spans="1:8" s="109" customFormat="1" ht="38.25" customHeight="1" thickBot="1" x14ac:dyDescent="0.4">
      <c r="A113" s="244" t="s">
        <v>69</v>
      </c>
      <c r="B113" s="255"/>
      <c r="C113" s="255"/>
      <c r="D113" s="255"/>
      <c r="E113" s="255"/>
      <c r="F113" s="245"/>
      <c r="G113" s="104"/>
    </row>
    <row r="114" spans="1:8" s="11" customFormat="1" ht="38.25" customHeight="1" thickBot="1" x14ac:dyDescent="0.3">
      <c r="A114" s="278" t="s">
        <v>70</v>
      </c>
      <c r="B114" s="279"/>
      <c r="C114" s="279"/>
      <c r="D114" s="280"/>
      <c r="E114" s="239">
        <f>E37</f>
        <v>111199012.97000003</v>
      </c>
      <c r="F114" s="240"/>
      <c r="G114" s="33"/>
    </row>
    <row r="115" spans="1:8" s="11" customFormat="1" ht="38.25" customHeight="1" thickBot="1" x14ac:dyDescent="0.3">
      <c r="A115" s="236" t="s">
        <v>71</v>
      </c>
      <c r="B115" s="237"/>
      <c r="C115" s="237"/>
      <c r="D115" s="238"/>
      <c r="E115" s="239">
        <f>C87+D87</f>
        <v>103888629.50999998</v>
      </c>
      <c r="F115" s="240"/>
      <c r="G115" s="33"/>
      <c r="H115" s="32"/>
    </row>
    <row r="116" spans="1:8" s="11" customFormat="1" ht="38.25" customHeight="1" thickBot="1" x14ac:dyDescent="0.3">
      <c r="A116" s="236" t="s">
        <v>82</v>
      </c>
      <c r="B116" s="237"/>
      <c r="C116" s="237"/>
      <c r="D116" s="238"/>
      <c r="E116" s="253">
        <f>E34-(E115-E36)</f>
        <v>7310383.460000053</v>
      </c>
      <c r="F116" s="254"/>
      <c r="G116" s="33"/>
    </row>
    <row r="117" spans="1:8" s="11" customFormat="1" ht="38.25" customHeight="1" thickBot="1" x14ac:dyDescent="0.3">
      <c r="A117" s="236" t="s">
        <v>73</v>
      </c>
      <c r="B117" s="237"/>
      <c r="C117" s="237"/>
      <c r="D117" s="238"/>
      <c r="E117" s="251">
        <v>0</v>
      </c>
      <c r="F117" s="252"/>
      <c r="G117" s="33"/>
    </row>
    <row r="118" spans="1:8" s="11" customFormat="1" ht="38.25" customHeight="1" thickBot="1" x14ac:dyDescent="0.3">
      <c r="A118" s="236" t="s">
        <v>74</v>
      </c>
      <c r="B118" s="237"/>
      <c r="C118" s="237"/>
      <c r="D118" s="238"/>
      <c r="E118" s="253">
        <f>E116-E117</f>
        <v>7310383.460000053</v>
      </c>
      <c r="F118" s="254"/>
      <c r="G118" s="100"/>
      <c r="H118" s="32"/>
    </row>
    <row r="119" spans="1:8" ht="30" customHeight="1" x14ac:dyDescent="0.35">
      <c r="A119" s="122"/>
      <c r="B119" s="121"/>
      <c r="C119" s="121"/>
      <c r="D119" s="121"/>
      <c r="E119" s="121"/>
      <c r="F119" s="121"/>
      <c r="H119" s="221"/>
    </row>
    <row r="120" spans="1:8" ht="30" customHeight="1" x14ac:dyDescent="0.35">
      <c r="A120" s="281" t="s">
        <v>75</v>
      </c>
      <c r="B120" s="281"/>
      <c r="C120" s="281"/>
      <c r="D120" s="281"/>
      <c r="E120" s="281"/>
      <c r="F120" s="281"/>
    </row>
    <row r="121" spans="1:8" ht="30" customHeight="1" x14ac:dyDescent="0.35">
      <c r="A121" s="281"/>
      <c r="B121" s="281"/>
      <c r="C121" s="281"/>
      <c r="D121" s="281"/>
      <c r="E121" s="281"/>
      <c r="F121" s="281"/>
    </row>
    <row r="122" spans="1:8" ht="30" customHeight="1" x14ac:dyDescent="0.35">
      <c r="A122" s="149"/>
      <c r="B122" s="149"/>
      <c r="C122" s="149"/>
      <c r="D122" s="149"/>
      <c r="E122" s="149"/>
      <c r="F122" s="149"/>
    </row>
    <row r="123" spans="1:8" ht="30" customHeight="1" x14ac:dyDescent="0.35">
      <c r="A123" s="149"/>
      <c r="B123" s="149"/>
      <c r="C123" s="149"/>
      <c r="D123" s="149"/>
      <c r="E123" s="149"/>
      <c r="F123" s="149"/>
    </row>
    <row r="124" spans="1:8" ht="30" customHeight="1" x14ac:dyDescent="0.35">
      <c r="A124" s="149"/>
      <c r="B124" s="149"/>
      <c r="C124" s="149"/>
      <c r="D124" s="149"/>
      <c r="E124" s="149"/>
      <c r="F124" s="149"/>
    </row>
    <row r="125" spans="1:8" ht="30" customHeight="1" x14ac:dyDescent="0.35">
      <c r="A125" s="149"/>
      <c r="B125" s="149"/>
      <c r="C125" s="149"/>
      <c r="D125" s="149"/>
      <c r="E125" s="149"/>
      <c r="F125" s="149"/>
    </row>
    <row r="126" spans="1:8" ht="30" customHeight="1" x14ac:dyDescent="0.4">
      <c r="A126" s="150"/>
      <c r="B126" s="151"/>
      <c r="C126" s="151"/>
      <c r="D126" s="151"/>
      <c r="E126" s="152"/>
      <c r="F126" s="153"/>
    </row>
    <row r="127" spans="1:8" ht="30" customHeight="1" x14ac:dyDescent="0.4">
      <c r="A127" s="73" t="s">
        <v>103</v>
      </c>
      <c r="B127" s="151"/>
      <c r="C127" s="151"/>
      <c r="D127" s="151"/>
      <c r="E127" s="152"/>
      <c r="F127" s="153"/>
    </row>
    <row r="128" spans="1:8" ht="30" customHeight="1" x14ac:dyDescent="0.4">
      <c r="A128" s="154"/>
      <c r="B128" s="151"/>
      <c r="C128" s="151"/>
      <c r="D128" s="151"/>
      <c r="E128" s="152"/>
      <c r="F128" s="153"/>
    </row>
    <row r="129" spans="1:9" ht="30" customHeight="1" x14ac:dyDescent="0.4">
      <c r="A129" s="154"/>
      <c r="B129" s="151"/>
      <c r="C129" s="151"/>
      <c r="D129" s="151"/>
      <c r="E129" s="152"/>
      <c r="F129" s="153"/>
    </row>
    <row r="130" spans="1:9" ht="30" customHeight="1" x14ac:dyDescent="0.4">
      <c r="A130" s="154"/>
      <c r="B130" s="151"/>
      <c r="C130" s="151"/>
      <c r="D130" s="151"/>
      <c r="E130" s="152"/>
      <c r="F130" s="153"/>
    </row>
    <row r="131" spans="1:9" ht="30" customHeight="1" x14ac:dyDescent="0.4">
      <c r="A131" s="154"/>
      <c r="B131" s="151"/>
      <c r="C131" s="151"/>
      <c r="D131" s="151"/>
      <c r="E131" s="152"/>
      <c r="F131" s="153"/>
    </row>
    <row r="132" spans="1:9" ht="30" customHeight="1" x14ac:dyDescent="0.45">
      <c r="A132" s="82"/>
      <c r="B132" s="79" t="s">
        <v>76</v>
      </c>
      <c r="C132" s="5"/>
      <c r="D132" s="79" t="s">
        <v>99</v>
      </c>
      <c r="E132" s="5"/>
      <c r="F132" s="82"/>
      <c r="H132" s="105"/>
      <c r="I132" s="105"/>
    </row>
    <row r="133" spans="1:9" ht="30" customHeight="1" x14ac:dyDescent="0.45">
      <c r="A133" s="82"/>
      <c r="B133" s="78" t="s">
        <v>100</v>
      </c>
      <c r="C133" s="5"/>
      <c r="D133" s="78" t="s">
        <v>98</v>
      </c>
      <c r="E133" s="5"/>
      <c r="F133" s="82"/>
      <c r="H133" s="105"/>
      <c r="I133" s="105"/>
    </row>
    <row r="134" spans="1:9" s="83" customFormat="1" ht="30" customHeight="1" x14ac:dyDescent="0.4">
      <c r="B134" s="84"/>
      <c r="C134" s="84"/>
      <c r="D134" s="84"/>
      <c r="E134" s="84"/>
      <c r="F134" s="6"/>
      <c r="G134" s="106"/>
      <c r="H134" s="106"/>
      <c r="I134" s="106"/>
    </row>
    <row r="135" spans="1:9" s="83" customFormat="1" ht="30" x14ac:dyDescent="0.4">
      <c r="B135" s="84"/>
      <c r="C135" s="84"/>
      <c r="D135" s="84"/>
      <c r="E135" s="84"/>
      <c r="F135" s="6"/>
      <c r="G135" s="106"/>
      <c r="H135" s="106"/>
      <c r="I135" s="106"/>
    </row>
    <row r="136" spans="1:9" s="83" customFormat="1" ht="30" x14ac:dyDescent="0.4">
      <c r="B136" s="84"/>
      <c r="C136" s="84"/>
      <c r="D136" s="84"/>
      <c r="E136" s="84"/>
      <c r="F136" s="6"/>
      <c r="G136" s="106"/>
      <c r="H136" s="106"/>
      <c r="I136" s="106"/>
    </row>
    <row r="137" spans="1:9" s="83" customFormat="1" ht="30" x14ac:dyDescent="0.4">
      <c r="B137" s="84"/>
      <c r="C137" s="84"/>
      <c r="D137" s="84"/>
      <c r="E137" s="84"/>
      <c r="F137" s="6"/>
      <c r="G137" s="106"/>
      <c r="H137" s="106"/>
      <c r="I137" s="106"/>
    </row>
    <row r="138" spans="1:9" s="83" customFormat="1" ht="30" x14ac:dyDescent="0.4">
      <c r="B138" s="84"/>
      <c r="C138" s="84"/>
      <c r="D138" s="84"/>
      <c r="E138" s="84"/>
      <c r="F138" s="6"/>
      <c r="G138" s="106"/>
      <c r="H138" s="106"/>
      <c r="I138" s="106"/>
    </row>
    <row r="139" spans="1:9" s="83" customFormat="1" ht="30" x14ac:dyDescent="0.4">
      <c r="B139" s="84"/>
      <c r="C139" s="86" t="s">
        <v>77</v>
      </c>
      <c r="E139" s="84"/>
      <c r="F139" s="6"/>
      <c r="G139" s="106"/>
      <c r="H139" s="106"/>
      <c r="I139" s="106"/>
    </row>
    <row r="140" spans="1:9" s="83" customFormat="1" ht="30" x14ac:dyDescent="0.4">
      <c r="C140" s="242" t="s">
        <v>78</v>
      </c>
      <c r="D140" s="242"/>
      <c r="F140" s="6"/>
      <c r="G140" s="106"/>
      <c r="H140" s="106"/>
      <c r="I140" s="106"/>
    </row>
    <row r="141" spans="1:9" s="83" customFormat="1" ht="30" x14ac:dyDescent="0.4">
      <c r="B141" s="85"/>
      <c r="C141" s="86"/>
      <c r="F141" s="6"/>
      <c r="G141" s="106"/>
      <c r="H141" s="106"/>
      <c r="I141" s="106"/>
    </row>
    <row r="142" spans="1:9" s="83" customFormat="1" ht="30" x14ac:dyDescent="0.4">
      <c r="B142" s="85"/>
      <c r="C142" s="242"/>
      <c r="D142" s="242"/>
      <c r="E142" s="84"/>
      <c r="F142" s="6"/>
      <c r="G142" s="106"/>
      <c r="H142" s="106"/>
      <c r="I142" s="106"/>
    </row>
    <row r="152" spans="1:6" ht="30" x14ac:dyDescent="0.4">
      <c r="A152" s="78"/>
      <c r="B152" s="82"/>
      <c r="C152" s="82"/>
      <c r="D152" s="82"/>
      <c r="E152" s="82"/>
      <c r="F152" s="82"/>
    </row>
    <row r="153" spans="1:6" ht="30" x14ac:dyDescent="0.4">
      <c r="A153" s="78"/>
      <c r="B153" s="82"/>
      <c r="C153" s="82"/>
      <c r="D153" s="82"/>
      <c r="E153" s="82"/>
      <c r="F153" s="82"/>
    </row>
    <row r="156" spans="1:6" ht="48.75" customHeight="1" x14ac:dyDescent="0.35">
      <c r="B156" s="82"/>
      <c r="C156" s="82"/>
      <c r="D156" s="82"/>
      <c r="E156" s="82"/>
      <c r="F156" s="82"/>
    </row>
    <row r="157" spans="1:6" ht="48.75" customHeight="1" x14ac:dyDescent="0.35">
      <c r="B157" s="82"/>
      <c r="C157" s="82"/>
      <c r="D157" s="82"/>
      <c r="E157" s="82"/>
      <c r="F157" s="82"/>
    </row>
    <row r="163" spans="2:6" x14ac:dyDescent="0.35">
      <c r="B163" s="82"/>
      <c r="C163" s="82"/>
      <c r="D163" s="82"/>
      <c r="E163" s="82"/>
      <c r="F163" s="82"/>
    </row>
    <row r="164" spans="2:6" x14ac:dyDescent="0.35">
      <c r="B164" s="82"/>
      <c r="C164" s="82"/>
      <c r="D164" s="82"/>
      <c r="E164" s="82"/>
      <c r="F164" s="82"/>
    </row>
    <row r="166" spans="2:6" ht="30" x14ac:dyDescent="0.4">
      <c r="B166" s="78"/>
      <c r="C166" s="78"/>
      <c r="D166" s="78"/>
      <c r="E166" s="78"/>
      <c r="F166" s="78"/>
    </row>
    <row r="167" spans="2:6" ht="30" x14ac:dyDescent="0.4">
      <c r="B167" s="78"/>
      <c r="C167" s="156"/>
      <c r="D167" s="157"/>
      <c r="E167" s="156"/>
      <c r="F167" s="156"/>
    </row>
    <row r="170" spans="2:6" ht="30" x14ac:dyDescent="0.4">
      <c r="B170" s="277"/>
      <c r="C170" s="277"/>
      <c r="D170" s="78"/>
      <c r="E170" s="78"/>
      <c r="F170" s="78"/>
    </row>
    <row r="171" spans="2:6" ht="30" x14ac:dyDescent="0.4">
      <c r="B171" s="277"/>
      <c r="C171" s="277"/>
      <c r="D171" s="277"/>
      <c r="E171" s="277"/>
      <c r="F171" s="157"/>
    </row>
    <row r="177" spans="2:6" ht="30" x14ac:dyDescent="0.4">
      <c r="B177" s="277"/>
      <c r="C177" s="277"/>
      <c r="D177" s="78"/>
      <c r="E177" s="78"/>
      <c r="F177" s="78"/>
    </row>
    <row r="178" spans="2:6" ht="30" x14ac:dyDescent="0.4">
      <c r="B178" s="277"/>
      <c r="C178" s="277"/>
      <c r="D178" s="156"/>
      <c r="E178" s="157"/>
      <c r="F178" s="157"/>
    </row>
  </sheetData>
  <sheetProtection algorithmName="SHA-512" hashValue="D7d3TSKRnaoNVoc1IO/87IKCSyI7pi8oVjY0zh92pZiEnTM1bchHfO22oFuYjs86Ri5Gd+s61QTerfVEvs9DTw==" saltValue="4hhac2jOoWHa/pspERSeBA==" spinCount="100000" sheet="1" objects="1" scenarios="1"/>
  <mergeCells count="50">
    <mergeCell ref="A24:B24"/>
    <mergeCell ref="E24:F24"/>
    <mergeCell ref="A9:F9"/>
    <mergeCell ref="A10:F10"/>
    <mergeCell ref="A18:F20"/>
    <mergeCell ref="A33:D33"/>
    <mergeCell ref="E33:F33"/>
    <mergeCell ref="A25:B25"/>
    <mergeCell ref="E25:F25"/>
    <mergeCell ref="E26:F26"/>
    <mergeCell ref="A27:F27"/>
    <mergeCell ref="E28:F28"/>
    <mergeCell ref="E29:F29"/>
    <mergeCell ref="A30:D30"/>
    <mergeCell ref="E30:F30"/>
    <mergeCell ref="A31:D31"/>
    <mergeCell ref="E31:F31"/>
    <mergeCell ref="E32:F32"/>
    <mergeCell ref="A32:D32"/>
    <mergeCell ref="A113:F113"/>
    <mergeCell ref="A34:D34"/>
    <mergeCell ref="E34:F34"/>
    <mergeCell ref="A35:D35"/>
    <mergeCell ref="E35:F35"/>
    <mergeCell ref="A36:D36"/>
    <mergeCell ref="E36:F36"/>
    <mergeCell ref="A37:D37"/>
    <mergeCell ref="E37:F37"/>
    <mergeCell ref="A56:F57"/>
    <mergeCell ref="A62:F62"/>
    <mergeCell ref="A63:F63"/>
    <mergeCell ref="A40:C40"/>
    <mergeCell ref="C142:D142"/>
    <mergeCell ref="A114:D114"/>
    <mergeCell ref="E114:F114"/>
    <mergeCell ref="A115:D115"/>
    <mergeCell ref="E115:F115"/>
    <mergeCell ref="A116:D116"/>
    <mergeCell ref="E116:F116"/>
    <mergeCell ref="A117:D117"/>
    <mergeCell ref="E117:F117"/>
    <mergeCell ref="A118:D118"/>
    <mergeCell ref="E118:F118"/>
    <mergeCell ref="A120:F121"/>
    <mergeCell ref="C140:D140"/>
    <mergeCell ref="B170:C170"/>
    <mergeCell ref="B171:C171"/>
    <mergeCell ref="D171:E171"/>
    <mergeCell ref="B177:C177"/>
    <mergeCell ref="B178:C178"/>
  </mergeCells>
  <printOptions horizontalCentered="1"/>
  <pageMargins left="0.39370078740157483" right="0.39370078740157483" top="0.39370078740157483" bottom="0.39370078740157483" header="0.11811023622047245" footer="0.51181102362204722"/>
  <pageSetup paperSize="9" scale="36" fitToHeight="0" orientation="portrait" r:id="rId1"/>
  <rowBreaks count="2" manualBreakCount="2">
    <brk id="46" max="5" man="1"/>
    <brk id="10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Anexo 17 - Rec. SUS-23067</vt:lpstr>
      <vt:lpstr>Anexo 17 - Rec. SES-5140</vt:lpstr>
      <vt:lpstr>Anexo 17 - PNE 58866-0</vt:lpstr>
      <vt:lpstr>Anexo 17 - Rec. Próprio</vt:lpstr>
      <vt:lpstr>'Anexo 17 - PNE 58866-0'!Area_de_impressao</vt:lpstr>
      <vt:lpstr>'Anexo 17 - Rec. Próprio'!Area_de_impressao</vt:lpstr>
      <vt:lpstr>'Anexo 17 - Rec. SES-5140'!Area_de_impressao</vt:lpstr>
      <vt:lpstr>'Anexo 17 - Rec. SUS-23067'!Area_de_impressao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CONTABILIDADE</dc:creator>
  <cp:lastModifiedBy>CONTABILIDADE</cp:lastModifiedBy>
  <cp:lastPrinted>2025-03-19T11:42:36Z</cp:lastPrinted>
  <dcterms:created xsi:type="dcterms:W3CDTF">2022-07-15T14:23:28Z</dcterms:created>
  <dcterms:modified xsi:type="dcterms:W3CDTF">2025-05-14T19:10:46Z</dcterms:modified>
</cp:coreProperties>
</file>